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S\Teach\BIO8102B\New\"/>
    </mc:Choice>
  </mc:AlternateContent>
  <bookViews>
    <workbookView xWindow="0" yWindow="0" windowWidth="21000" windowHeight="8895" activeTab="3"/>
  </bookViews>
  <sheets>
    <sheet name="LS_ML_for_Mean_SD" sheetId="1" r:id="rId1"/>
    <sheet name="ML_for_Mean_SD" sheetId="4" r:id="rId2"/>
    <sheet name="LS_in_regression" sheetId="2" r:id="rId3"/>
    <sheet name="ML_in_regression" sheetId="5" r:id="rId4"/>
    <sheet name="One_IV_Signif_test" sheetId="3" r:id="rId5"/>
  </sheets>
  <definedNames>
    <definedName name="solver_adj" localSheetId="2" hidden="1">LS_in_regression!$G$1:$G$2</definedName>
    <definedName name="solver_adj" localSheetId="0" hidden="1">LS_ML_for_Mean_SD!$F$1</definedName>
    <definedName name="solver_adj" localSheetId="1" hidden="1">ML_for_Mean_SD!$F$1:$F$2</definedName>
    <definedName name="solver_adj" localSheetId="3" hidden="1">ML_in_regression!$I$1:$I$2</definedName>
    <definedName name="solver_cvg" localSheetId="2" hidden="1">0.0001</definedName>
    <definedName name="solver_cvg" localSheetId="0" hidden="1">0.000001</definedName>
    <definedName name="solver_cvg" localSheetId="1" hidden="1">0.0001</definedName>
    <definedName name="solver_cvg" localSheetId="3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eng" localSheetId="2" hidden="1">1</definedName>
    <definedName name="solver_eng" localSheetId="0" hidden="1">1</definedName>
    <definedName name="solver_eng" localSheetId="1" hidden="1">1</definedName>
    <definedName name="solver_eng" localSheetId="3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itr" localSheetId="3" hidden="1">2147483647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2" hidden="1">1</definedName>
    <definedName name="solver_neg" localSheetId="0" hidden="1">2</definedName>
    <definedName name="solver_neg" localSheetId="1" hidden="1">1</definedName>
    <definedName name="solver_neg" localSheetId="3" hidden="1">1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2" hidden="1">0</definedName>
    <definedName name="solver_num" localSheetId="0" hidden="1">0</definedName>
    <definedName name="solver_num" localSheetId="1" hidden="1">0</definedName>
    <definedName name="solver_num" localSheetId="3" hidden="1">0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opt" localSheetId="2" hidden="1">LS_in_regression!$D$6</definedName>
    <definedName name="solver_opt" localSheetId="0" hidden="1">LS_ML_for_Mean_SD!$C$6</definedName>
    <definedName name="solver_opt" localSheetId="1" hidden="1">ML_for_Mean_SD!$C$6</definedName>
    <definedName name="solver_opt" localSheetId="3" hidden="1">ML_in_regression!$F$6</definedName>
    <definedName name="solver_pre" localSheetId="2" hidden="1">0.000001</definedName>
    <definedName name="solver_pre" localSheetId="0" hidden="1">0.00000001</definedName>
    <definedName name="solver_pre" localSheetId="1" hidden="1">0.000001</definedName>
    <definedName name="solver_pre" localSheetId="3" hidden="1">0.000001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2" hidden="1">1</definedName>
    <definedName name="solver_scl" localSheetId="0" hidden="1">1</definedName>
    <definedName name="solver_scl" localSheetId="1" hidden="1">1</definedName>
    <definedName name="solver_scl" localSheetId="3" hidden="1">1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im" localSheetId="3" hidden="1">2147483647</definedName>
    <definedName name="solver_tol" localSheetId="2" hidden="1">0.01</definedName>
    <definedName name="solver_tol" localSheetId="0" hidden="1">0.01</definedName>
    <definedName name="solver_tol" localSheetId="1" hidden="1">0.01</definedName>
    <definedName name="solver_tol" localSheetId="3" hidden="1">0.01</definedName>
    <definedName name="solver_typ" localSheetId="2" hidden="1">2</definedName>
    <definedName name="solver_typ" localSheetId="0" hidden="1">2</definedName>
    <definedName name="solver_typ" localSheetId="1" hidden="1">1</definedName>
    <definedName name="solver_typ" localSheetId="3" hidden="1">1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er" localSheetId="2" hidden="1">3</definedName>
    <definedName name="solver_ver" localSheetId="0" hidden="1">3</definedName>
    <definedName name="solver_ver" localSheetId="1" hidden="1">3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6" i="5"/>
  <c r="C5" i="5" l="1"/>
  <c r="D5" i="5" s="1"/>
  <c r="C4" i="5"/>
  <c r="D4" i="5" s="1"/>
  <c r="C3" i="5"/>
  <c r="D3" i="5" s="1"/>
  <c r="C2" i="5"/>
  <c r="D2" i="5" s="1"/>
  <c r="F2" i="1"/>
  <c r="B12" i="1"/>
  <c r="B13" i="1"/>
  <c r="B3" i="4"/>
  <c r="C3" i="4" s="1"/>
  <c r="B4" i="4"/>
  <c r="C4" i="4" s="1"/>
  <c r="B5" i="4"/>
  <c r="C5" i="4" s="1"/>
  <c r="B2" i="4"/>
  <c r="C2" i="4" s="1"/>
  <c r="D6" i="5" l="1"/>
  <c r="E2" i="5" s="1"/>
  <c r="F2" i="5" s="1"/>
  <c r="C6" i="4"/>
  <c r="E8" i="3"/>
  <c r="E10" i="3"/>
  <c r="B11" i="3"/>
  <c r="D2" i="3" s="1"/>
  <c r="C11" i="3"/>
  <c r="E5" i="3" s="1"/>
  <c r="B12" i="3"/>
  <c r="C12" i="3"/>
  <c r="E5" i="5" l="1"/>
  <c r="F5" i="5" s="1"/>
  <c r="E3" i="5"/>
  <c r="F3" i="5" s="1"/>
  <c r="E4" i="5"/>
  <c r="F4" i="5" s="1"/>
  <c r="F3" i="3"/>
  <c r="D8" i="3"/>
  <c r="F6" i="3"/>
  <c r="E3" i="3"/>
  <c r="F9" i="3"/>
  <c r="E6" i="3"/>
  <c r="D3" i="3"/>
  <c r="D12" i="3" s="1"/>
  <c r="E9" i="3"/>
  <c r="D6" i="3"/>
  <c r="F4" i="3"/>
  <c r="D9" i="3"/>
  <c r="F7" i="3"/>
  <c r="E4" i="3"/>
  <c r="D5" i="3"/>
  <c r="F10" i="3"/>
  <c r="E7" i="3"/>
  <c r="D4" i="3"/>
  <c r="D11" i="3" s="1"/>
  <c r="F2" i="3"/>
  <c r="D7" i="3"/>
  <c r="F5" i="3"/>
  <c r="E2" i="3"/>
  <c r="D10" i="3"/>
  <c r="F8" i="3"/>
  <c r="F6" i="5" l="1"/>
  <c r="E11" i="3"/>
  <c r="E12" i="3"/>
  <c r="F12" i="3"/>
  <c r="E15" i="3" s="1"/>
  <c r="E16" i="3" s="1"/>
  <c r="F11" i="3"/>
  <c r="G3" i="3" l="1"/>
  <c r="H3" i="3" s="1"/>
  <c r="G8" i="3"/>
  <c r="H8" i="3" s="1"/>
  <c r="G5" i="3"/>
  <c r="H5" i="3" s="1"/>
  <c r="G2" i="3"/>
  <c r="G10" i="3"/>
  <c r="H10" i="3" s="1"/>
  <c r="G6" i="3"/>
  <c r="H6" i="3" s="1"/>
  <c r="G7" i="3"/>
  <c r="H7" i="3" s="1"/>
  <c r="G4" i="3"/>
  <c r="H4" i="3" s="1"/>
  <c r="G9" i="3"/>
  <c r="H9" i="3" s="1"/>
  <c r="G12" i="3" l="1"/>
  <c r="G11" i="3"/>
  <c r="H2" i="3"/>
  <c r="H12" i="3" l="1"/>
  <c r="H11" i="3"/>
  <c r="B9" i="1"/>
  <c r="B8" i="1"/>
  <c r="C3" i="2" l="1"/>
  <c r="D3" i="2" s="1"/>
  <c r="C4" i="2"/>
  <c r="D4" i="2" s="1"/>
  <c r="C5" i="2"/>
  <c r="D5" i="2" s="1"/>
  <c r="C2" i="2"/>
  <c r="D2" i="2" s="1"/>
  <c r="D6" i="2" l="1"/>
  <c r="B6" i="1" l="1"/>
  <c r="B10" i="1" l="1"/>
  <c r="C3" i="1" l="1"/>
  <c r="C4" i="1"/>
  <c r="C5" i="1"/>
  <c r="C2" i="1"/>
  <c r="B7" i="1"/>
  <c r="C6" i="1" l="1"/>
</calcChain>
</file>

<file path=xl/sharedStrings.xml><?xml version="1.0" encoding="utf-8"?>
<sst xmlns="http://schemas.openxmlformats.org/spreadsheetml/2006/main" count="125" uniqueCount="89">
  <si>
    <t>Mean</t>
  </si>
  <si>
    <t>LS mean</t>
  </si>
  <si>
    <t>RSS</t>
  </si>
  <si>
    <t>Std</t>
  </si>
  <si>
    <t>LS sd</t>
  </si>
  <si>
    <t>Sum</t>
  </si>
  <si>
    <t>x</t>
  </si>
  <si>
    <t>X</t>
  </si>
  <si>
    <t>Y</t>
  </si>
  <si>
    <t>Y'</t>
  </si>
  <si>
    <t>a</t>
  </si>
  <si>
    <t>b</t>
  </si>
  <si>
    <t>(Y-Y')^2</t>
  </si>
  <si>
    <t>Median</t>
  </si>
  <si>
    <t>mode</t>
  </si>
  <si>
    <t>PredY</t>
  </si>
  <si>
    <t>Sxy</t>
  </si>
  <si>
    <t>SSy</t>
  </si>
  <si>
    <t>SSx</t>
  </si>
  <si>
    <t>x &lt;- c(90,80,80,50) # assign the four values to vector x</t>
  </si>
  <si>
    <t xml:space="preserve"># Now create a function with parameter y. We will call the function by feedig a vector to y so that y[1] is mean and y[2] is standard deviation. </t>
  </si>
  <si>
    <t>MyFun &lt;-function(y) {</t>
  </si>
  <si>
    <t xml:space="preserve">mu &lt;- y[1] </t>
  </si>
  <si>
    <t>s &lt;- y[2]</t>
  </si>
  <si>
    <t>fx&lt;-dnorm(x,mu,s,log=TRUE) #fx is log-transformed f(x)</t>
  </si>
  <si>
    <t>sum1&lt;- -sum(fx) # The optim function yields the minimum, so we add '-' before the sum function so that the largest lnL that we wish to get is the minimum</t>
  </si>
  <si>
    <t>}</t>
  </si>
  <si>
    <t>sol&lt;-optim(c(80,10),MyFun) # Run the optim function with initial value of mean = 80 and standard deviation = 10. Assign the output to sol</t>
  </si>
  <si>
    <t>sol # display the output</t>
  </si>
  <si>
    <t>If you wish to try R, copy and paste the following to get the result, then go line by line to understand the syntax</t>
  </si>
  <si>
    <t>f(x)</t>
  </si>
  <si>
    <t>lnF</t>
  </si>
  <si>
    <t>mean</t>
  </si>
  <si>
    <t>std</t>
  </si>
  <si>
    <t>Pop SD</t>
  </si>
  <si>
    <t>Samle SD</t>
  </si>
  <si>
    <t xml:space="preserve"># Now create a function with parameter mu. We will call the function by feeding  an initial value to mu </t>
  </si>
  <si>
    <t>MyFun &lt;-function(mu) {</t>
  </si>
  <si>
    <t>sqDev &lt;-(x-mu)^2 # sqDev is a vector of squared deviation</t>
  </si>
  <si>
    <t xml:space="preserve">sum1&lt;- sum(sqDev) </t>
  </si>
  <si>
    <t>sol&lt;-optim(c(80),MyFun,method="Brent",lower=50,upper=90) # lower and upper means that the value we want to get is between these two numbers. Brent algorithm is typically the preferred for one-dimensional optimization.</t>
  </si>
  <si>
    <t># Run the optim function with initial value of mean = 80. Assign the output to sol</t>
  </si>
  <si>
    <t>sd &lt;- sqrt(sol$value/4) # sum of squares divided by 4 is population standard deviation. For sample sd, divide by 3</t>
  </si>
  <si>
    <t># sd from the likelihood method is population sd</t>
  </si>
  <si>
    <t>residual</t>
  </si>
  <si>
    <t>sd =</t>
  </si>
  <si>
    <t>SD.p</t>
  </si>
  <si>
    <t>x &lt;- c(3,2,1,4)</t>
  </si>
  <si>
    <t>y &lt;- c(11.5,7.5,5,14)</t>
  </si>
  <si>
    <t>MyFun &lt;- function(coef) {</t>
  </si>
  <si>
    <t>a &lt;- coef[1]</t>
  </si>
  <si>
    <t>b &lt;- coef[2]</t>
  </si>
  <si>
    <t>Ey &lt;- a+b*x</t>
  </si>
  <si>
    <t>RSS &lt;-sum((y-Ey)^2)</t>
  </si>
  <si>
    <t>sol &lt;- optim(c(1,1),MyFun)</t>
  </si>
  <si>
    <t>sol</t>
  </si>
  <si>
    <t>a &lt;- sol$par[1]</t>
  </si>
  <si>
    <t>b &lt;- sol$par[2]</t>
  </si>
  <si>
    <t>SSw &lt;- sol$value</t>
  </si>
  <si>
    <t>SSy &lt;- sum( (y - mean(y))^2)</t>
  </si>
  <si>
    <t>SSm &lt;- sum( (Ey - mean(y))^2)</t>
  </si>
  <si>
    <t>MSm &lt;- SSm/1</t>
  </si>
  <si>
    <t>MSw &lt;- SSw/2</t>
  </si>
  <si>
    <t>F &lt;- MSm/MSw</t>
  </si>
  <si>
    <t>p &lt;- 1-pf(F,1,2)</t>
  </si>
  <si>
    <t>F;p # Show F and p</t>
  </si>
  <si>
    <t># The ready-made function in R:</t>
  </si>
  <si>
    <t>fit &lt;- lm(y~x)</t>
  </si>
  <si>
    <t>summary(fit)</t>
  </si>
  <si>
    <t>anova(fit)</t>
  </si>
  <si>
    <t>resid &lt;- y - Ey</t>
  </si>
  <si>
    <t>logfx &lt;- dnorm(resid, 0,sd=sd(resid),log=TRUE)</t>
  </si>
  <si>
    <t>lnL &lt;- -sum(logfx) #The optim gets the minimum of a function</t>
  </si>
  <si>
    <t>sol &lt;- optim(c(1,3),MyFun)</t>
  </si>
  <si>
    <t>lnL &lt;- (-sol$value)</t>
  </si>
  <si>
    <t># lnL without x</t>
  </si>
  <si>
    <t>MyFun0 &lt;- function(MeanSD) {</t>
  </si>
  <si>
    <t>mu &lt;- MeanSD[1]</t>
  </si>
  <si>
    <t>s &lt;- MeanSD[2]</t>
  </si>
  <si>
    <t>logfx &lt;- dnorm(y, mu,s,log=TRUE)</t>
  </si>
  <si>
    <t>lnL &lt;- -sum(logfx)</t>
  </si>
  <si>
    <t>sol0 &lt;- optim(c(7,4),MyFun0)</t>
  </si>
  <si>
    <t>sol0</t>
  </si>
  <si>
    <t>mu &lt;- sol$par[1]</t>
  </si>
  <si>
    <t>s &lt;- sol$par[2]</t>
  </si>
  <si>
    <t>lnL0 &lt;- (-sol0$value)</t>
  </si>
  <si>
    <t>X2 &lt;- 2*(lnL - lnL0)</t>
  </si>
  <si>
    <t>p &lt;- 1-pchisq(X2,1)</t>
  </si>
  <si>
    <t>X2;p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</si>
</sst>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0"/>
    <numFmt numFmtId="165" formatCode="0.000"/>
  </numFmts>
  <fonts count="4" x14ac:knownFonts="1">
    <font>
      <sz val="11"/>
      <color theme="1"/>
      <name val="Calibri"/>
      <family val="2"/>
      <scheme val="minor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1" xfId="0" applyNumberFormat="1" applyFill="1" applyBorder="1" applyAlignment="1"/>
    <xf numFmtId="2" fontId="0" fillId="0" borderId="1" xfId="0" applyNumberFormat="1" applyFill="1" applyBorder="1" applyAlignment="1"/>
    <xf numFmtId="0" fontId="1" fillId="0" borderId="1" xfId="0" applyFont="1" applyFill="1" applyBorder="1" applyAlignment="1">
      <alignment horizontal="left"/>
    </xf>
    <xf numFmtId="165" fontId="0" fillId="0" borderId="0" xfId="0" applyNumberFormat="1"/>
    <xf numFmtId="2" fontId="0" fillId="0" borderId="2" xfId="0" applyNumberFormat="1" applyFill="1" applyBorder="1" applyAlignment="1"/>
    <xf numFmtId="0" fontId="0" fillId="0" borderId="2" xfId="0" applyFill="1" applyBorder="1" applyAlignment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"/>
    </sheetView>
  </sheetViews>
  <sheetFormatPr defaultRowHeight="15" x14ac:dyDescent="0.25"/>
  <cols>
    <col min="2" max="2" width="11.140625" customWidth="1"/>
  </cols>
  <sheetData>
    <row r="1" spans="1:6" x14ac:dyDescent="0.25">
      <c r="B1" s="1" t="s">
        <v>6</v>
      </c>
      <c r="C1" s="1" t="s">
        <v>2</v>
      </c>
      <c r="E1" t="s">
        <v>1</v>
      </c>
      <c r="F1">
        <v>74.999999857142839</v>
      </c>
    </row>
    <row r="2" spans="1:6" x14ac:dyDescent="0.25">
      <c r="B2">
        <v>90</v>
      </c>
      <c r="C2">
        <f>(B2-F$1)^2</f>
        <v>225.00000428571485</v>
      </c>
      <c r="E2" t="s">
        <v>4</v>
      </c>
      <c r="F2">
        <f>SQRT(C6/4)</f>
        <v>15</v>
      </c>
    </row>
    <row r="3" spans="1:6" x14ac:dyDescent="0.25">
      <c r="B3">
        <v>80</v>
      </c>
      <c r="C3">
        <f>(B3-F$1)^2</f>
        <v>25.000001428571629</v>
      </c>
    </row>
    <row r="4" spans="1:6" x14ac:dyDescent="0.25">
      <c r="B4">
        <v>80</v>
      </c>
      <c r="C4">
        <f>(B4-F$1)^2</f>
        <v>25.000001428571629</v>
      </c>
    </row>
    <row r="5" spans="1:6" x14ac:dyDescent="0.25">
      <c r="B5">
        <v>50</v>
      </c>
      <c r="C5">
        <f>(B5-F$1)^2</f>
        <v>624.99999285714193</v>
      </c>
    </row>
    <row r="6" spans="1:6" x14ac:dyDescent="0.25">
      <c r="A6" s="1" t="s">
        <v>5</v>
      </c>
      <c r="B6">
        <f>SUM(B2:B5)</f>
        <v>300</v>
      </c>
      <c r="C6">
        <f>SUM(C2:C5)</f>
        <v>900</v>
      </c>
    </row>
    <row r="7" spans="1:6" x14ac:dyDescent="0.25">
      <c r="A7" t="s">
        <v>0</v>
      </c>
      <c r="B7">
        <f>AVERAGE(B2:B5)</f>
        <v>75</v>
      </c>
    </row>
    <row r="8" spans="1:6" x14ac:dyDescent="0.25">
      <c r="A8" t="s">
        <v>13</v>
      </c>
      <c r="B8">
        <f>MEDIAN(B2:B5)</f>
        <v>80</v>
      </c>
    </row>
    <row r="9" spans="1:6" x14ac:dyDescent="0.25">
      <c r="A9" t="s">
        <v>14</v>
      </c>
      <c r="B9">
        <f>MODE(B2:B5)</f>
        <v>80</v>
      </c>
    </row>
    <row r="10" spans="1:6" x14ac:dyDescent="0.25">
      <c r="A10" t="s">
        <v>3</v>
      </c>
      <c r="B10">
        <f>_xlfn.STDEV.S(B2:B5)</f>
        <v>17.320508075688775</v>
      </c>
    </row>
    <row r="12" spans="1:6" x14ac:dyDescent="0.25">
      <c r="A12" t="s">
        <v>34</v>
      </c>
      <c r="B12">
        <f>_xlfn.STDEV.P(B2:B5)</f>
        <v>15</v>
      </c>
    </row>
    <row r="13" spans="1:6" x14ac:dyDescent="0.25">
      <c r="A13" t="s">
        <v>35</v>
      </c>
      <c r="B13">
        <f>_xlfn.STDEV.S(B2:B5)</f>
        <v>17.320508075688775</v>
      </c>
    </row>
    <row r="15" spans="1:6" x14ac:dyDescent="0.25">
      <c r="A15" s="13" t="s">
        <v>29</v>
      </c>
    </row>
    <row r="16" spans="1:6" x14ac:dyDescent="0.25">
      <c r="A16" t="s">
        <v>19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26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28</v>
      </c>
    </row>
    <row r="25" spans="1:1" x14ac:dyDescent="0.25">
      <c r="A25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2" sqref="A22"/>
    </sheetView>
  </sheetViews>
  <sheetFormatPr defaultRowHeight="15" x14ac:dyDescent="0.25"/>
  <sheetData>
    <row r="1" spans="1:6" x14ac:dyDescent="0.25">
      <c r="A1" t="s">
        <v>6</v>
      </c>
      <c r="B1" t="s">
        <v>30</v>
      </c>
      <c r="C1" t="s">
        <v>31</v>
      </c>
      <c r="E1" t="s">
        <v>32</v>
      </c>
      <c r="F1">
        <v>74.99992090622915</v>
      </c>
    </row>
    <row r="2" spans="1:6" x14ac:dyDescent="0.25">
      <c r="A2">
        <v>90</v>
      </c>
      <c r="B2">
        <f>_xlfn.NORM.DIST(A2,F$1,F$2,FALSE)</f>
        <v>1.6131296574994319E-2</v>
      </c>
      <c r="C2">
        <f>LN(B2)</f>
        <v>-4.126994007248868</v>
      </c>
      <c r="E2" t="s">
        <v>33</v>
      </c>
      <c r="F2">
        <v>14.99998683440259</v>
      </c>
    </row>
    <row r="3" spans="1:6" x14ac:dyDescent="0.25">
      <c r="A3">
        <v>80</v>
      </c>
      <c r="B3">
        <f t="shared" ref="B3:B5" si="0">_xlfn.NORM.DIST(A3,F$1,F$2,FALSE)</f>
        <v>2.5158857254095609E-2</v>
      </c>
      <c r="C3">
        <f t="shared" ref="C3:C5" si="1">LN(B3)</f>
        <v>-3.6825452673349708</v>
      </c>
    </row>
    <row r="4" spans="1:6" x14ac:dyDescent="0.25">
      <c r="A4">
        <v>80</v>
      </c>
      <c r="B4">
        <f t="shared" si="0"/>
        <v>2.5158857254095609E-2</v>
      </c>
      <c r="C4">
        <f t="shared" si="1"/>
        <v>-3.6825452673349708</v>
      </c>
    </row>
    <row r="5" spans="1:6" x14ac:dyDescent="0.25">
      <c r="A5">
        <v>50</v>
      </c>
      <c r="B5">
        <f t="shared" si="0"/>
        <v>6.6318571866021431E-3</v>
      </c>
      <c r="C5">
        <f t="shared" si="1"/>
        <v>-5.0158703953674104</v>
      </c>
    </row>
    <row r="6" spans="1:6" x14ac:dyDescent="0.25">
      <c r="C6">
        <f>SUM(C2:C5)</f>
        <v>-16.507954937286222</v>
      </c>
    </row>
    <row r="10" spans="1:6" x14ac:dyDescent="0.25">
      <c r="A10" t="s">
        <v>29</v>
      </c>
    </row>
    <row r="11" spans="1:6" x14ac:dyDescent="0.25">
      <c r="A11" t="s">
        <v>19</v>
      </c>
    </row>
    <row r="12" spans="1:6" x14ac:dyDescent="0.25">
      <c r="A12" t="s">
        <v>20</v>
      </c>
    </row>
    <row r="13" spans="1:6" x14ac:dyDescent="0.25">
      <c r="A13" t="s">
        <v>21</v>
      </c>
    </row>
    <row r="14" spans="1:6" x14ac:dyDescent="0.25">
      <c r="A14" t="s">
        <v>22</v>
      </c>
    </row>
    <row r="15" spans="1:6" x14ac:dyDescent="0.25">
      <c r="A15" t="s">
        <v>23</v>
      </c>
    </row>
    <row r="16" spans="1:6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4" sqref="F14"/>
    </sheetView>
  </sheetViews>
  <sheetFormatPr defaultRowHeight="15" x14ac:dyDescent="0.25"/>
  <cols>
    <col min="1" max="1" width="5.28515625" customWidth="1"/>
    <col min="2" max="2" width="6.28515625" customWidth="1"/>
  </cols>
  <sheetData>
    <row r="1" spans="1:7" s="1" customFormat="1" x14ac:dyDescent="0.25">
      <c r="A1" s="1" t="s">
        <v>7</v>
      </c>
      <c r="B1" s="1" t="s">
        <v>8</v>
      </c>
      <c r="C1" s="1" t="s">
        <v>9</v>
      </c>
      <c r="D1" s="1" t="s">
        <v>12</v>
      </c>
      <c r="F1" t="s">
        <v>10</v>
      </c>
      <c r="G1">
        <v>1.7500308512758747</v>
      </c>
    </row>
    <row r="2" spans="1:7" x14ac:dyDescent="0.25">
      <c r="A2">
        <v>3</v>
      </c>
      <c r="B2">
        <v>11.5</v>
      </c>
      <c r="C2">
        <f>G$1+G$2*A2</f>
        <v>11.049999235264238</v>
      </c>
      <c r="D2">
        <f>(B2-C2)^2</f>
        <v>0.20250068826277062</v>
      </c>
      <c r="F2" t="s">
        <v>11</v>
      </c>
      <c r="G2">
        <v>3.0999894613294541</v>
      </c>
    </row>
    <row r="3" spans="1:7" x14ac:dyDescent="0.25">
      <c r="A3">
        <v>2</v>
      </c>
      <c r="B3">
        <v>7.5</v>
      </c>
      <c r="C3">
        <f>G$1+G$2*A3</f>
        <v>7.9500097739347826</v>
      </c>
      <c r="D3">
        <f t="shared" ref="D3:D5" si="0">(B3-C3)^2</f>
        <v>0.20250879663683413</v>
      </c>
    </row>
    <row r="4" spans="1:7" x14ac:dyDescent="0.25">
      <c r="A4">
        <v>1</v>
      </c>
      <c r="B4">
        <v>5</v>
      </c>
      <c r="C4">
        <f>G$1+G$2*A4</f>
        <v>4.850020312605329</v>
      </c>
      <c r="D4">
        <f t="shared" si="0"/>
        <v>2.2493906631003251E-2</v>
      </c>
    </row>
    <row r="5" spans="1:7" x14ac:dyDescent="0.25">
      <c r="A5">
        <v>4</v>
      </c>
      <c r="B5">
        <v>14</v>
      </c>
      <c r="C5">
        <f>G$1+G$2*A5</f>
        <v>14.149988696593692</v>
      </c>
      <c r="D5">
        <f t="shared" si="0"/>
        <v>2.2496609105874484E-2</v>
      </c>
    </row>
    <row r="6" spans="1:7" x14ac:dyDescent="0.25">
      <c r="D6">
        <f>SUM(D2:D5)</f>
        <v>0.45000000063648249</v>
      </c>
    </row>
    <row r="8" spans="1:7" x14ac:dyDescent="0.25">
      <c r="A8" t="s">
        <v>47</v>
      </c>
    </row>
    <row r="9" spans="1:7" x14ac:dyDescent="0.25">
      <c r="A9" t="s">
        <v>48</v>
      </c>
    </row>
    <row r="10" spans="1:7" x14ac:dyDescent="0.25">
      <c r="A10" t="s">
        <v>49</v>
      </c>
    </row>
    <row r="11" spans="1:7" x14ac:dyDescent="0.25">
      <c r="A11" t="s">
        <v>50</v>
      </c>
    </row>
    <row r="12" spans="1:7" x14ac:dyDescent="0.25">
      <c r="A12" t="s">
        <v>51</v>
      </c>
    </row>
    <row r="13" spans="1:7" x14ac:dyDescent="0.25">
      <c r="A13" t="s">
        <v>52</v>
      </c>
    </row>
    <row r="14" spans="1:7" x14ac:dyDescent="0.25">
      <c r="A14" t="s">
        <v>53</v>
      </c>
    </row>
    <row r="15" spans="1:7" x14ac:dyDescent="0.25">
      <c r="A15" t="s">
        <v>26</v>
      </c>
    </row>
    <row r="16" spans="1:7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52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K30" sqref="K30"/>
    </sheetView>
  </sheetViews>
  <sheetFormatPr defaultRowHeight="15" x14ac:dyDescent="0.25"/>
  <cols>
    <col min="1" max="1" width="6.5703125" customWidth="1"/>
    <col min="2" max="2" width="6.28515625" customWidth="1"/>
  </cols>
  <sheetData>
    <row r="1" spans="1:9" s="1" customFormat="1" x14ac:dyDescent="0.25">
      <c r="A1" s="1" t="s">
        <v>7</v>
      </c>
      <c r="B1" s="1" t="s">
        <v>8</v>
      </c>
      <c r="C1" s="1" t="s">
        <v>9</v>
      </c>
      <c r="D1" s="1" t="s">
        <v>44</v>
      </c>
      <c r="E1" s="1" t="s">
        <v>30</v>
      </c>
      <c r="F1" s="1" t="s">
        <v>31</v>
      </c>
      <c r="H1" t="s">
        <v>10</v>
      </c>
      <c r="I1">
        <v>1.7500068605256207</v>
      </c>
    </row>
    <row r="2" spans="1:9" x14ac:dyDescent="0.25">
      <c r="A2">
        <v>3</v>
      </c>
      <c r="B2">
        <v>11.5</v>
      </c>
      <c r="C2">
        <f>I$1+I$2*A2</f>
        <v>11.049999975640116</v>
      </c>
      <c r="D2">
        <f>(B2-C2)</f>
        <v>0.45000002435988407</v>
      </c>
      <c r="E2">
        <f>_xlfn.NORM.DIST(D2,0,D$6,FALSE)</f>
        <v>0.48358044278428142</v>
      </c>
      <c r="F2">
        <f>LN(E2)</f>
        <v>-0.7265376019519727</v>
      </c>
      <c r="H2" t="s">
        <v>11</v>
      </c>
      <c r="I2">
        <v>3.0999977050381649</v>
      </c>
    </row>
    <row r="3" spans="1:9" x14ac:dyDescent="0.25">
      <c r="A3">
        <v>2</v>
      </c>
      <c r="B3">
        <v>7.5</v>
      </c>
      <c r="C3">
        <f>I$1+I$2*A3</f>
        <v>7.9500022706019502</v>
      </c>
      <c r="D3">
        <f t="shared" ref="D3:D5" si="0">(B3-C3)</f>
        <v>-0.45000227060195019</v>
      </c>
      <c r="E3">
        <f t="shared" ref="E3:E6" si="1">_xlfn.NORM.DIST(D3,0,D$6,FALSE)</f>
        <v>0.4835760978377901</v>
      </c>
      <c r="F3">
        <f t="shared" ref="F3:F5" si="2">LN(E3)</f>
        <v>-0.72654658694314811</v>
      </c>
    </row>
    <row r="4" spans="1:9" x14ac:dyDescent="0.25">
      <c r="A4">
        <v>1</v>
      </c>
      <c r="B4">
        <v>5</v>
      </c>
      <c r="C4">
        <f>I$1+I$2*A4</f>
        <v>4.8500045655637853</v>
      </c>
      <c r="D4">
        <f t="shared" si="0"/>
        <v>0.14999543443621466</v>
      </c>
      <c r="E4">
        <f t="shared" si="1"/>
        <v>1.0762347238231107</v>
      </c>
      <c r="F4">
        <f t="shared" si="2"/>
        <v>7.3468582766489182E-2</v>
      </c>
    </row>
    <row r="5" spans="1:9" x14ac:dyDescent="0.25">
      <c r="A5">
        <v>4</v>
      </c>
      <c r="B5">
        <v>14</v>
      </c>
      <c r="C5">
        <f>I$1+I$2*A5</f>
        <v>14.149997680678281</v>
      </c>
      <c r="D5">
        <f t="shared" si="0"/>
        <v>-0.14999768067828079</v>
      </c>
      <c r="E5">
        <f t="shared" si="1"/>
        <v>1.0762315005902985</v>
      </c>
      <c r="F5">
        <f t="shared" si="2"/>
        <v>7.3465587845801789E-2</v>
      </c>
    </row>
    <row r="6" spans="1:9" x14ac:dyDescent="0.25">
      <c r="A6" t="s">
        <v>32</v>
      </c>
      <c r="B6">
        <f>AVERAGE(B2:B5)</f>
        <v>9.5</v>
      </c>
      <c r="C6" t="s">
        <v>45</v>
      </c>
      <c r="D6">
        <f>_xlfn.STDEV.P(D2:D5)</f>
        <v>0.33541019663478244</v>
      </c>
      <c r="F6">
        <f>SUM(F2:F5)</f>
        <v>-1.3061500182828301</v>
      </c>
    </row>
    <row r="7" spans="1:9" x14ac:dyDescent="0.25">
      <c r="A7" t="s">
        <v>46</v>
      </c>
      <c r="B7">
        <f>_xlfn.STDEV.P(B2:B5)</f>
        <v>3.4820970692960298</v>
      </c>
    </row>
    <row r="10" spans="1:9" x14ac:dyDescent="0.25">
      <c r="A10" t="s">
        <v>47</v>
      </c>
    </row>
    <row r="11" spans="1:9" x14ac:dyDescent="0.25">
      <c r="A11" t="s">
        <v>48</v>
      </c>
    </row>
    <row r="12" spans="1:9" x14ac:dyDescent="0.25">
      <c r="A12" t="s">
        <v>49</v>
      </c>
    </row>
    <row r="13" spans="1:9" x14ac:dyDescent="0.25">
      <c r="A13" t="s">
        <v>50</v>
      </c>
    </row>
    <row r="14" spans="1:9" x14ac:dyDescent="0.25">
      <c r="A14" t="s">
        <v>51</v>
      </c>
    </row>
    <row r="15" spans="1:9" x14ac:dyDescent="0.25">
      <c r="A15" t="s">
        <v>52</v>
      </c>
    </row>
    <row r="16" spans="1:9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26</v>
      </c>
    </row>
    <row r="20" spans="1:1" x14ac:dyDescent="0.25">
      <c r="A20" t="s">
        <v>73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52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26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  <row r="38" spans="1:1" x14ac:dyDescent="0.25">
      <c r="A38" t="s">
        <v>86</v>
      </c>
    </row>
    <row r="39" spans="1:1" x14ac:dyDescent="0.25">
      <c r="A39" t="s">
        <v>87</v>
      </c>
    </row>
    <row r="40" spans="1:1" x14ac:dyDescent="0.25">
      <c r="A40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16" sqref="E16"/>
    </sheetView>
  </sheetViews>
  <sheetFormatPr defaultRowHeight="15" x14ac:dyDescent="0.25"/>
  <cols>
    <col min="5" max="5" width="16.7109375" bestFit="1" customWidth="1"/>
  </cols>
  <sheetData>
    <row r="1" spans="1:17" ht="15.75" thickBot="1" x14ac:dyDescent="0.3">
      <c r="A1" s="12"/>
      <c r="B1" s="11" t="s">
        <v>7</v>
      </c>
      <c r="C1" s="11" t="s">
        <v>8</v>
      </c>
      <c r="D1" s="11" t="s">
        <v>18</v>
      </c>
      <c r="E1" s="11" t="s">
        <v>17</v>
      </c>
      <c r="F1" s="11" t="s">
        <v>16</v>
      </c>
      <c r="G1" s="10" t="s">
        <v>15</v>
      </c>
      <c r="H1" s="9" t="s">
        <v>2</v>
      </c>
      <c r="P1" t="s">
        <v>10</v>
      </c>
      <c r="Q1">
        <v>9</v>
      </c>
    </row>
    <row r="2" spans="1:17" x14ac:dyDescent="0.25">
      <c r="A2" s="8">
        <v>1</v>
      </c>
      <c r="B2" s="7">
        <v>0</v>
      </c>
      <c r="C2" s="7">
        <v>8.98</v>
      </c>
      <c r="D2" s="7">
        <f t="shared" ref="D2:D10" si="0">(B2-B$11)^2</f>
        <v>2539.0401234567898</v>
      </c>
      <c r="E2" s="7">
        <f t="shared" ref="E2:E10" si="1">(C2-C$11)^2</f>
        <v>8.7484493827160517</v>
      </c>
      <c r="F2" s="7">
        <f t="shared" ref="F2:F10" si="2">(B2-B$11)*(C2-C$11)</f>
        <v>-149.03913580246916</v>
      </c>
      <c r="G2" s="6">
        <f t="shared" ref="G2:G10" si="3">E$16+E$15*B2</f>
        <v>8.7040273046678927</v>
      </c>
      <c r="H2" s="6">
        <f t="shared" ref="H2:H10" si="4">(C2-G2)^2</f>
        <v>7.6160928568868386E-2</v>
      </c>
      <c r="P2" t="s">
        <v>11</v>
      </c>
      <c r="Q2">
        <v>-1</v>
      </c>
    </row>
    <row r="3" spans="1:17" x14ac:dyDescent="0.25">
      <c r="A3" s="8">
        <v>2</v>
      </c>
      <c r="B3" s="7">
        <v>12</v>
      </c>
      <c r="C3" s="7">
        <v>8.14</v>
      </c>
      <c r="D3" s="7">
        <f t="shared" si="0"/>
        <v>1473.7067901234566</v>
      </c>
      <c r="E3" s="7">
        <f t="shared" si="1"/>
        <v>4.4849827160493856</v>
      </c>
      <c r="F3" s="7">
        <f t="shared" si="2"/>
        <v>-81.299135802469152</v>
      </c>
      <c r="G3" s="6">
        <f t="shared" si="3"/>
        <v>8.0653614856951634</v>
      </c>
      <c r="H3" s="6">
        <f t="shared" si="4"/>
        <v>5.5709078176333793E-3</v>
      </c>
    </row>
    <row r="4" spans="1:17" x14ac:dyDescent="0.25">
      <c r="A4" s="8">
        <v>3</v>
      </c>
      <c r="B4" s="7">
        <v>29.5</v>
      </c>
      <c r="C4" s="7">
        <v>6.67</v>
      </c>
      <c r="D4" s="7">
        <f t="shared" si="0"/>
        <v>436.34567901234556</v>
      </c>
      <c r="E4" s="7">
        <f t="shared" si="1"/>
        <v>0.41961604938271607</v>
      </c>
      <c r="F4" s="7">
        <f t="shared" si="2"/>
        <v>-13.531358024691356</v>
      </c>
      <c r="G4" s="6">
        <f t="shared" si="3"/>
        <v>7.1339738330266016</v>
      </c>
      <c r="H4" s="6">
        <f t="shared" si="4"/>
        <v>0.21527171773339684</v>
      </c>
    </row>
    <row r="5" spans="1:17" x14ac:dyDescent="0.25">
      <c r="A5" s="8">
        <v>4</v>
      </c>
      <c r="B5" s="7">
        <v>43</v>
      </c>
      <c r="C5" s="7">
        <v>6.08</v>
      </c>
      <c r="D5" s="7">
        <f t="shared" si="0"/>
        <v>54.595679012345634</v>
      </c>
      <c r="E5" s="7">
        <f t="shared" si="1"/>
        <v>3.338271604938289E-3</v>
      </c>
      <c r="F5" s="7">
        <f t="shared" si="2"/>
        <v>-0.4269135802469145</v>
      </c>
      <c r="G5" s="6">
        <f t="shared" si="3"/>
        <v>6.4154747866822817</v>
      </c>
      <c r="H5" s="6">
        <f t="shared" si="4"/>
        <v>0.11254333249952234</v>
      </c>
    </row>
    <row r="6" spans="1:17" x14ac:dyDescent="0.25">
      <c r="A6" s="8">
        <v>5</v>
      </c>
      <c r="B6" s="7">
        <v>53</v>
      </c>
      <c r="C6" s="7">
        <v>5.9</v>
      </c>
      <c r="D6" s="7">
        <f t="shared" si="0"/>
        <v>6.817901234567918</v>
      </c>
      <c r="E6" s="7">
        <f t="shared" si="1"/>
        <v>1.4938271604938165E-2</v>
      </c>
      <c r="F6" s="7">
        <f t="shared" si="2"/>
        <v>-0.31913580246913503</v>
      </c>
      <c r="G6" s="6">
        <f t="shared" si="3"/>
        <v>5.8832532708716743</v>
      </c>
      <c r="H6" s="6">
        <f t="shared" si="4"/>
        <v>2.8045293649752546E-4</v>
      </c>
    </row>
    <row r="7" spans="1:17" x14ac:dyDescent="0.25">
      <c r="A7" s="8">
        <v>6</v>
      </c>
      <c r="B7" s="7">
        <v>62.5</v>
      </c>
      <c r="C7" s="7">
        <v>5.83</v>
      </c>
      <c r="D7" s="7">
        <f t="shared" si="0"/>
        <v>146.6790123456791</v>
      </c>
      <c r="E7" s="7">
        <f t="shared" si="1"/>
        <v>3.6949382716049327E-2</v>
      </c>
      <c r="F7" s="7">
        <f t="shared" si="2"/>
        <v>-2.3280246913580234</v>
      </c>
      <c r="G7" s="6">
        <f t="shared" si="3"/>
        <v>5.3776428308515971</v>
      </c>
      <c r="H7" s="6">
        <f t="shared" si="4"/>
        <v>0.20462700847995685</v>
      </c>
    </row>
    <row r="8" spans="1:17" x14ac:dyDescent="0.25">
      <c r="A8" s="8">
        <v>7</v>
      </c>
      <c r="B8" s="7">
        <v>75.5</v>
      </c>
      <c r="C8" s="7">
        <v>4.68</v>
      </c>
      <c r="D8" s="7">
        <f t="shared" si="0"/>
        <v>630.56790123456801</v>
      </c>
      <c r="E8" s="7">
        <f t="shared" si="1"/>
        <v>1.801560493827161</v>
      </c>
      <c r="F8" s="7">
        <f t="shared" si="2"/>
        <v>-33.704691358024704</v>
      </c>
      <c r="G8" s="6">
        <f t="shared" si="3"/>
        <v>4.6857548602978083</v>
      </c>
      <c r="H8" s="6">
        <f t="shared" si="4"/>
        <v>3.31184170472935E-5</v>
      </c>
    </row>
    <row r="9" spans="1:17" x14ac:dyDescent="0.25">
      <c r="A9" s="8">
        <v>8</v>
      </c>
      <c r="B9" s="7">
        <v>85</v>
      </c>
      <c r="C9" s="7">
        <v>4.2</v>
      </c>
      <c r="D9" s="7">
        <f t="shared" si="0"/>
        <v>1197.9290123456792</v>
      </c>
      <c r="E9" s="7">
        <f t="shared" si="1"/>
        <v>3.3204938271604929</v>
      </c>
      <c r="F9" s="7">
        <f t="shared" si="2"/>
        <v>-63.069135802469134</v>
      </c>
      <c r="G9" s="6">
        <f t="shared" si="3"/>
        <v>4.1801444202777311</v>
      </c>
      <c r="H9" s="6">
        <f t="shared" si="4"/>
        <v>3.9424404610738129E-4</v>
      </c>
    </row>
    <row r="10" spans="1:17" ht="15.75" thickBot="1" x14ac:dyDescent="0.3">
      <c r="A10" s="8">
        <v>9</v>
      </c>
      <c r="B10" s="7">
        <v>93</v>
      </c>
      <c r="C10" s="7">
        <v>3.72</v>
      </c>
      <c r="D10" s="7">
        <f t="shared" si="0"/>
        <v>1815.706790123457</v>
      </c>
      <c r="E10" s="7">
        <f t="shared" si="1"/>
        <v>5.3002271604938258</v>
      </c>
      <c r="F10" s="7">
        <f t="shared" si="2"/>
        <v>-98.100246913580236</v>
      </c>
      <c r="G10" s="6">
        <f t="shared" si="3"/>
        <v>3.7543672076292456</v>
      </c>
      <c r="H10" s="6">
        <f t="shared" si="4"/>
        <v>1.1811049602316625E-3</v>
      </c>
    </row>
    <row r="11" spans="1:17" ht="15.75" thickBot="1" x14ac:dyDescent="0.3">
      <c r="A11" s="5" t="s">
        <v>0</v>
      </c>
      <c r="B11" s="4">
        <f t="shared" ref="B11:H11" si="5">AVERAGE(B2:B10)</f>
        <v>50.388888888888886</v>
      </c>
      <c r="C11" s="4">
        <f t="shared" si="5"/>
        <v>6.0222222222222221</v>
      </c>
      <c r="D11" s="4">
        <f t="shared" si="5"/>
        <v>922.37654320987667</v>
      </c>
      <c r="E11" s="4">
        <f t="shared" si="5"/>
        <v>2.6811728395061731</v>
      </c>
      <c r="F11" s="4">
        <f t="shared" si="5"/>
        <v>-49.090864197530863</v>
      </c>
      <c r="G11" s="3">
        <f t="shared" si="5"/>
        <v>6.0222222222222213</v>
      </c>
      <c r="H11" s="3">
        <f t="shared" si="5"/>
        <v>6.845142393991796E-2</v>
      </c>
    </row>
    <row r="12" spans="1:17" ht="15.75" thickBot="1" x14ac:dyDescent="0.3">
      <c r="A12" s="5" t="s">
        <v>5</v>
      </c>
      <c r="B12" s="4">
        <f t="shared" ref="B12:H12" si="6">SUM(B2:B10)</f>
        <v>453.5</v>
      </c>
      <c r="C12" s="4">
        <f t="shared" si="6"/>
        <v>54.199999999999996</v>
      </c>
      <c r="D12" s="4">
        <f t="shared" si="6"/>
        <v>8301.3888888888905</v>
      </c>
      <c r="E12" s="4">
        <f t="shared" si="6"/>
        <v>24.13055555555556</v>
      </c>
      <c r="F12" s="4">
        <f t="shared" si="6"/>
        <v>-441.81777777777779</v>
      </c>
      <c r="G12" s="3">
        <f t="shared" si="6"/>
        <v>54.199999999999989</v>
      </c>
      <c r="H12" s="3">
        <f t="shared" si="6"/>
        <v>0.61606281545926167</v>
      </c>
    </row>
    <row r="14" spans="1:17" x14ac:dyDescent="0.25">
      <c r="E14" s="2"/>
    </row>
    <row r="15" spans="1:17" x14ac:dyDescent="0.25">
      <c r="D15" t="s">
        <v>11</v>
      </c>
      <c r="E15">
        <f>F12/D12</f>
        <v>-5.3222151581060723E-2</v>
      </c>
    </row>
    <row r="16" spans="1:17" x14ac:dyDescent="0.25">
      <c r="D16" t="s">
        <v>10</v>
      </c>
      <c r="E16">
        <f>C11-E15*B11</f>
        <v>8.7040273046678927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LS_ML_for_Mean_SD</vt:lpstr>
      <vt:lpstr>ML_for_Mean_SD</vt:lpstr>
      <vt:lpstr>LS_in_regression</vt:lpstr>
      <vt:lpstr>ML_in_regression</vt:lpstr>
      <vt:lpstr>One_IV_Signif_test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xxia</dc:creator>
  <cp:lastModifiedBy>xxia</cp:lastModifiedBy>
  <dcterms:created xsi:type="dcterms:W3CDTF">2016-10-08T13:59:33Z</dcterms:created>
  <dcterms:modified xsi:type="dcterms:W3CDTF">2018-09-21T03:50:33Z</dcterms:modified>
</cp:coreProperties>
</file>