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xia\Dropbox\"/>
    </mc:Choice>
  </mc:AlternateContent>
  <bookViews>
    <workbookView xWindow="0" yWindow="0" windowWidth="23325" windowHeight="11715" activeTab="2"/>
  </bookViews>
  <sheets>
    <sheet name="Two_Groups" sheetId="1" r:id="rId1"/>
    <sheet name="Three_Groups" sheetId="2" r:id="rId2"/>
    <sheet name="Paired_2_Group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5" l="1"/>
  <c r="Y34" i="5"/>
  <c r="X35" i="5"/>
  <c r="Y35" i="5"/>
  <c r="X36" i="5"/>
  <c r="Y36" i="5"/>
  <c r="X37" i="5"/>
  <c r="Y37" i="5"/>
  <c r="Y33" i="5"/>
  <c r="X33" i="5"/>
  <c r="O54" i="2"/>
  <c r="O53" i="2"/>
  <c r="O52" i="2"/>
  <c r="D10" i="5" l="1"/>
  <c r="D11" i="5"/>
  <c r="D12" i="5"/>
  <c r="D13" i="5"/>
  <c r="D9" i="5"/>
  <c r="D16" i="5" l="1"/>
  <c r="D17" i="5" s="1"/>
  <c r="D15" i="5"/>
  <c r="D14" i="5"/>
  <c r="O27" i="2"/>
  <c r="O26" i="2"/>
  <c r="O25" i="2"/>
  <c r="B16" i="1" l="1"/>
  <c r="C16" i="1"/>
  <c r="C15" i="1" l="1"/>
  <c r="C14" i="1"/>
  <c r="B15" i="1"/>
  <c r="B14" i="1"/>
  <c r="D18" i="5" l="1"/>
  <c r="D19" i="5" s="1"/>
  <c r="C17" i="1"/>
  <c r="B17" i="1"/>
  <c r="B18" i="1" l="1"/>
  <c r="B19" i="1" s="1"/>
  <c r="B20" i="1" s="1"/>
  <c r="B21" i="1" s="1"/>
</calcChain>
</file>

<file path=xl/sharedStrings.xml><?xml version="1.0" encoding="utf-8"?>
<sst xmlns="http://schemas.openxmlformats.org/spreadsheetml/2006/main" count="296" uniqueCount="104">
  <si>
    <t>X1</t>
  </si>
  <si>
    <t>X2</t>
  </si>
  <si>
    <t>t-Test: Two-Sample Assuming Equal Variances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</si>
  <si>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</si>
  <si>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</si>
  <si>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</si>
  <si>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</si>
  <si>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</si>
  <si>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</si>
  <si>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</si>
  <si>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</si>
  <si>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</si>
  <si>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</si>
  <si>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</si>
  <si>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mean</t>
  </si>
  <si>
    <t>t</t>
  </si>
  <si>
    <t>var</t>
  </si>
  <si>
    <t>SS</t>
  </si>
  <si>
    <t>PooledSE</t>
  </si>
  <si>
    <t>PooledVar</t>
  </si>
  <si>
    <t>n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</si>
  <si>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</si>
  <si>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</si>
  <si>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</si>
  <si>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</si>
  <si>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</si>
  <si>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</si>
  <si>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</si>
  <si>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</si>
  <si>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MS</t>
  </si>
  <si>
    <t>F</t>
  </si>
  <si>
    <t>P-value</t>
  </si>
  <si>
    <t>F crit</t>
  </si>
  <si>
    <t>Between Groups</t>
  </si>
  <si>
    <t>Within Groups</t>
  </si>
  <si>
    <t>Total</t>
  </si>
  <si>
    <t>Ht_Gr1</t>
  </si>
  <si>
    <t>Ht_Gr2</t>
  </si>
  <si>
    <t>Ht</t>
  </si>
  <si>
    <t>Gr</t>
  </si>
  <si>
    <t>SUMMARY OUTPUT</t>
  </si>
  <si>
    <t>Regression Statistics</t>
  </si>
  <si>
    <t>Multiple R</t>
  </si>
  <si>
    <t>R Square</t>
  </si>
  <si>
    <t>Adjusted R Square</t>
  </si>
  <si>
    <t>Standard Error</t>
  </si>
  <si>
    <t>Regression</t>
  </si>
  <si>
    <t>Residual</t>
  </si>
  <si>
    <t>Intercept</t>
  </si>
  <si>
    <t>Significance F</t>
  </si>
  <si>
    <t>Coefficients</t>
  </si>
  <si>
    <t>Lower 95%</t>
  </si>
  <si>
    <t>Upper 95%</t>
  </si>
  <si>
    <t>Lower 95.0%</t>
  </si>
  <si>
    <t>Upper 95.0%</t>
  </si>
  <si>
    <t>Ht_Gr3</t>
  </si>
  <si>
    <t>GrDummy1</t>
  </si>
  <si>
    <t>GrDummy2</t>
  </si>
  <si>
    <t>Gr1:</t>
  </si>
  <si>
    <t>Gr2:</t>
  </si>
  <si>
    <t>Gr3:</t>
  </si>
  <si>
    <t>Columns</t>
  </si>
  <si>
    <t>t-Test: Paired Two Sample for Means</t>
  </si>
  <si>
    <t>Pearson Correlation</t>
  </si>
  <si>
    <t>D2</t>
  </si>
  <si>
    <t>D1</t>
  </si>
  <si>
    <t>Anova: Two-Factor Without Replication</t>
  </si>
  <si>
    <t>Rows</t>
  </si>
  <si>
    <t>Error</t>
  </si>
  <si>
    <t>D3</t>
  </si>
  <si>
    <t>D4</t>
  </si>
  <si>
    <t>p</t>
  </si>
  <si>
    <t>Given two groups of data, the null hypothesis of (MeanX1 = MeanX2) can be tested by</t>
  </si>
  <si>
    <t>1) t-test</t>
  </si>
  <si>
    <t>2) 1-way anova</t>
  </si>
  <si>
    <t>t-test calculation by hand</t>
  </si>
  <si>
    <t>(2-tailed)</t>
  </si>
  <si>
    <t>1) t-test by using EXCEL's t-test function</t>
  </si>
  <si>
    <t>2) anova by EXCEL's anova function</t>
  </si>
  <si>
    <t>3) data encoding and regression</t>
  </si>
  <si>
    <t>Testing the null hypothesis of (MeanX1 = MeanX2 = MeanX3) can be done by</t>
  </si>
  <si>
    <t>1) 1-way anova</t>
  </si>
  <si>
    <t>2) regression with dummy variables</t>
  </si>
  <si>
    <t>3) regression with dummy variables</t>
  </si>
  <si>
    <t>1) 1-way anova by EXCEL's anova function</t>
  </si>
  <si>
    <t>2) Data encoding and regression</t>
  </si>
  <si>
    <t>Ht = 3 + 3*Dummy1 + 7*Dummy2</t>
  </si>
  <si>
    <t>Patient</t>
  </si>
  <si>
    <t>SE</t>
  </si>
  <si>
    <t>BD</t>
  </si>
  <si>
    <t>AD</t>
  </si>
  <si>
    <t>Diff</t>
  </si>
  <si>
    <t>Paired-sample t-test is the simplest case of a mixed effect model. The data below records variable for 5 patients before and after drug use (BD and AD, respectively)</t>
  </si>
  <si>
    <t>Such data can be analyzed by</t>
  </si>
  <si>
    <t>The fixed effect is drug with two levels (BD and AD), and the random effect is Patients with five levels</t>
  </si>
  <si>
    <t>1) paired-sample t-test</t>
  </si>
  <si>
    <t>2) two-way anova without replication</t>
  </si>
  <si>
    <t>3) regression with Patient recoded as binary variables</t>
  </si>
  <si>
    <t>This result shows that Gr2 and Gr3 are also significantly different from each other</t>
  </si>
  <si>
    <t>Conclusion: both Gr2 and Gr differ significantly from Gr1</t>
  </si>
  <si>
    <t>Question not answered: does Gr2 differs significantly from Gr3?</t>
  </si>
  <si>
    <t>This can be addressed by recoding the data below. If Gr2 and Gr3 both differ from Gr1 but do not differ from each other, then b2 will not be significant.</t>
  </si>
  <si>
    <t>DRUG</t>
  </si>
  <si>
    <t>(by hand)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</si>
</sst>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5" borderId="0" xfId="0" applyFill="1"/>
    <xf numFmtId="0" fontId="1" fillId="5" borderId="2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0" xfId="0" applyFill="1" applyAlignment="1">
      <alignment horizontal="right"/>
    </xf>
    <xf numFmtId="0" fontId="1" fillId="5" borderId="2" xfId="0" applyFont="1" applyFill="1" applyBorder="1" applyAlignment="1">
      <alignment horizontal="centerContinuous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J1" workbookViewId="0">
      <selection activeCell="D21" sqref="D21"/>
    </sheetView>
  </sheetViews>
  <sheetFormatPr defaultRowHeight="15" x14ac:dyDescent="0.25"/>
  <cols>
    <col min="2" max="2" width="9.140625" style="4"/>
    <col min="3" max="3" width="12.5703125" style="4" customWidth="1"/>
    <col min="4" max="4" width="29.140625" customWidth="1"/>
    <col min="7" max="7" width="17.5703125" customWidth="1"/>
  </cols>
  <sheetData>
    <row r="1" spans="1:24" x14ac:dyDescent="0.25">
      <c r="A1" t="s">
        <v>72</v>
      </c>
    </row>
    <row r="2" spans="1:24" x14ac:dyDescent="0.25">
      <c r="A2" t="s">
        <v>73</v>
      </c>
    </row>
    <row r="3" spans="1:24" x14ac:dyDescent="0.25">
      <c r="A3" t="s">
        <v>74</v>
      </c>
    </row>
    <row r="4" spans="1:24" x14ac:dyDescent="0.25">
      <c r="A4" t="s">
        <v>83</v>
      </c>
    </row>
    <row r="5" spans="1:24" x14ac:dyDescent="0.25">
      <c r="D5" s="14" t="s">
        <v>77</v>
      </c>
      <c r="G5" t="s">
        <v>78</v>
      </c>
      <c r="N5" s="12" t="s">
        <v>79</v>
      </c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x14ac:dyDescent="0.25">
      <c r="B6" s="8" t="s">
        <v>36</v>
      </c>
      <c r="C6" s="8" t="s">
        <v>37</v>
      </c>
      <c r="D6" s="12" t="s">
        <v>2</v>
      </c>
      <c r="E6" s="12"/>
      <c r="F6" s="12"/>
      <c r="G6" t="s">
        <v>21</v>
      </c>
      <c r="N6" s="16" t="s">
        <v>38</v>
      </c>
      <c r="O6" s="16" t="s">
        <v>39</v>
      </c>
      <c r="P6" t="s">
        <v>40</v>
      </c>
    </row>
    <row r="7" spans="1:24" ht="15.75" thickBot="1" x14ac:dyDescent="0.3">
      <c r="B7" s="8">
        <v>1</v>
      </c>
      <c r="C7" s="8">
        <v>4</v>
      </c>
      <c r="D7" s="12"/>
      <c r="E7" s="12"/>
      <c r="F7" s="12"/>
      <c r="N7" s="16">
        <v>1</v>
      </c>
      <c r="O7" s="12">
        <v>0</v>
      </c>
    </row>
    <row r="8" spans="1:24" ht="15.75" thickBot="1" x14ac:dyDescent="0.3">
      <c r="B8" s="8">
        <v>2</v>
      </c>
      <c r="C8" s="8">
        <v>5</v>
      </c>
      <c r="D8" s="13"/>
      <c r="E8" s="13" t="s">
        <v>0</v>
      </c>
      <c r="F8" s="13" t="s">
        <v>1</v>
      </c>
      <c r="G8" t="s">
        <v>22</v>
      </c>
      <c r="N8" s="16">
        <v>2</v>
      </c>
      <c r="O8" s="12">
        <v>0</v>
      </c>
      <c r="P8" s="5" t="s">
        <v>41</v>
      </c>
      <c r="Q8" s="5"/>
    </row>
    <row r="9" spans="1:24" x14ac:dyDescent="0.25">
      <c r="B9" s="8">
        <v>3</v>
      </c>
      <c r="C9" s="8">
        <v>6</v>
      </c>
      <c r="D9" s="14" t="s">
        <v>3</v>
      </c>
      <c r="E9" s="14">
        <v>3</v>
      </c>
      <c r="F9" s="14">
        <v>6</v>
      </c>
      <c r="G9" s="3" t="s">
        <v>23</v>
      </c>
      <c r="H9" s="3" t="s">
        <v>24</v>
      </c>
      <c r="I9" s="3" t="s">
        <v>25</v>
      </c>
      <c r="J9" s="3" t="s">
        <v>26</v>
      </c>
      <c r="K9" s="3" t="s">
        <v>4</v>
      </c>
      <c r="N9" s="16">
        <v>3</v>
      </c>
      <c r="O9" s="12">
        <v>0</v>
      </c>
      <c r="P9" s="1" t="s">
        <v>42</v>
      </c>
      <c r="Q9" s="1">
        <v>0.76972494374822842</v>
      </c>
    </row>
    <row r="10" spans="1:24" x14ac:dyDescent="0.25">
      <c r="B10" s="8">
        <v>3</v>
      </c>
      <c r="C10" s="8">
        <v>6</v>
      </c>
      <c r="D10" s="14" t="s">
        <v>4</v>
      </c>
      <c r="E10" s="14">
        <v>2</v>
      </c>
      <c r="F10" s="14">
        <v>1.6666666666666667</v>
      </c>
      <c r="G10" s="1" t="s">
        <v>36</v>
      </c>
      <c r="H10" s="1">
        <v>6</v>
      </c>
      <c r="I10" s="1">
        <v>18</v>
      </c>
      <c r="J10" s="1">
        <v>3</v>
      </c>
      <c r="K10" s="1">
        <v>2</v>
      </c>
      <c r="N10" s="16">
        <v>3</v>
      </c>
      <c r="O10" s="12">
        <v>0</v>
      </c>
      <c r="P10" s="1" t="s">
        <v>43</v>
      </c>
      <c r="Q10" s="1">
        <v>0.59247648902821337</v>
      </c>
    </row>
    <row r="11" spans="1:24" ht="15.75" thickBot="1" x14ac:dyDescent="0.3">
      <c r="B11" s="8">
        <v>4</v>
      </c>
      <c r="C11" s="8">
        <v>7</v>
      </c>
      <c r="D11" s="14" t="s">
        <v>5</v>
      </c>
      <c r="E11" s="14">
        <v>6</v>
      </c>
      <c r="F11" s="14">
        <v>7</v>
      </c>
      <c r="G11" s="2" t="s">
        <v>37</v>
      </c>
      <c r="H11" s="2">
        <v>7</v>
      </c>
      <c r="I11" s="2">
        <v>42</v>
      </c>
      <c r="J11" s="2">
        <v>6</v>
      </c>
      <c r="K11" s="2">
        <v>1.6666666666666667</v>
      </c>
      <c r="N11" s="16">
        <v>4</v>
      </c>
      <c r="O11" s="12">
        <v>0</v>
      </c>
      <c r="P11" s="1" t="s">
        <v>44</v>
      </c>
      <c r="Q11" s="1">
        <v>0.5554288971216873</v>
      </c>
    </row>
    <row r="12" spans="1:24" x14ac:dyDescent="0.25">
      <c r="B12" s="8">
        <v>5</v>
      </c>
      <c r="C12" s="8">
        <v>8</v>
      </c>
      <c r="D12" s="14" t="s">
        <v>6</v>
      </c>
      <c r="E12" s="14">
        <v>1.8181818181818181</v>
      </c>
      <c r="F12" s="14"/>
      <c r="N12" s="16">
        <v>5</v>
      </c>
      <c r="O12" s="12">
        <v>0</v>
      </c>
      <c r="P12" s="1" t="s">
        <v>45</v>
      </c>
      <c r="Q12" s="1">
        <v>1.3483997249264836</v>
      </c>
    </row>
    <row r="13" spans="1:24" ht="15.75" thickBot="1" x14ac:dyDescent="0.3">
      <c r="B13" s="8"/>
      <c r="C13" s="8">
        <v>6</v>
      </c>
      <c r="D13" s="14" t="s">
        <v>7</v>
      </c>
      <c r="E13" s="14">
        <v>0</v>
      </c>
      <c r="F13" s="14"/>
      <c r="N13" s="16">
        <v>4</v>
      </c>
      <c r="O13" s="12">
        <v>1</v>
      </c>
      <c r="P13" s="2" t="s">
        <v>5</v>
      </c>
      <c r="Q13" s="2">
        <v>13</v>
      </c>
    </row>
    <row r="14" spans="1:24" ht="15.75" thickBot="1" x14ac:dyDescent="0.3">
      <c r="A14" s="9" t="s">
        <v>20</v>
      </c>
      <c r="B14" s="10">
        <f>COUNT(B7:B12)</f>
        <v>6</v>
      </c>
      <c r="C14" s="10">
        <f>COUNT(C7:C13)</f>
        <v>7</v>
      </c>
      <c r="D14" s="14" t="s">
        <v>8</v>
      </c>
      <c r="E14" s="14">
        <v>11</v>
      </c>
      <c r="F14" s="14"/>
      <c r="G14" t="s">
        <v>27</v>
      </c>
      <c r="N14" s="16">
        <v>5</v>
      </c>
      <c r="O14" s="12">
        <v>1</v>
      </c>
    </row>
    <row r="15" spans="1:24" ht="15.75" thickBot="1" x14ac:dyDescent="0.3">
      <c r="A15" s="9" t="s">
        <v>14</v>
      </c>
      <c r="B15" s="10">
        <f>AVERAGE(B7:B12)</f>
        <v>3</v>
      </c>
      <c r="C15" s="10">
        <f>AVERAGE(C7:C13)</f>
        <v>6</v>
      </c>
      <c r="D15" s="14" t="s">
        <v>9</v>
      </c>
      <c r="E15" s="14">
        <v>-3.9990383459411452</v>
      </c>
      <c r="F15" s="14"/>
      <c r="G15" s="3" t="s">
        <v>28</v>
      </c>
      <c r="H15" s="3" t="s">
        <v>17</v>
      </c>
      <c r="I15" s="3" t="s">
        <v>8</v>
      </c>
      <c r="J15" s="3" t="s">
        <v>29</v>
      </c>
      <c r="K15" s="3" t="s">
        <v>30</v>
      </c>
      <c r="L15" s="3" t="s">
        <v>31</v>
      </c>
      <c r="M15" s="3" t="s">
        <v>32</v>
      </c>
      <c r="N15" s="16">
        <v>6</v>
      </c>
      <c r="O15" s="12">
        <v>1</v>
      </c>
      <c r="P15" t="s">
        <v>27</v>
      </c>
    </row>
    <row r="16" spans="1:24" x14ac:dyDescent="0.25">
      <c r="A16" s="9" t="s">
        <v>16</v>
      </c>
      <c r="B16" s="10">
        <f>_xlfn.VAR.S(B7:B12)</f>
        <v>2</v>
      </c>
      <c r="C16" s="10">
        <f>_xlfn.VAR.S(C7:C13)</f>
        <v>1.6666666666666667</v>
      </c>
      <c r="D16" s="14" t="s">
        <v>10</v>
      </c>
      <c r="E16" s="14">
        <v>1.0448131771030958E-3</v>
      </c>
      <c r="F16" s="14"/>
      <c r="G16" s="1" t="s">
        <v>33</v>
      </c>
      <c r="H16" s="1">
        <v>29.076923076923073</v>
      </c>
      <c r="I16" s="1">
        <v>1</v>
      </c>
      <c r="J16" s="1">
        <v>29.076923076923073</v>
      </c>
      <c r="K16" s="1">
        <v>15.992307692307691</v>
      </c>
      <c r="L16" s="1">
        <v>2.0896263542061876E-3</v>
      </c>
      <c r="M16" s="1">
        <v>4.8443356749436166</v>
      </c>
      <c r="N16" s="16">
        <v>6</v>
      </c>
      <c r="O16" s="14">
        <v>1</v>
      </c>
      <c r="P16" s="3"/>
      <c r="Q16" s="3" t="s">
        <v>8</v>
      </c>
      <c r="R16" s="3" t="s">
        <v>17</v>
      </c>
      <c r="S16" s="3" t="s">
        <v>29</v>
      </c>
      <c r="T16" s="3" t="s">
        <v>30</v>
      </c>
      <c r="U16" s="3" t="s">
        <v>49</v>
      </c>
    </row>
    <row r="17" spans="1:24" x14ac:dyDescent="0.25">
      <c r="A17" s="9" t="s">
        <v>17</v>
      </c>
      <c r="B17" s="10">
        <f>B16*(B14-1)</f>
        <v>10</v>
      </c>
      <c r="C17" s="10">
        <f>C16*(C14-1)</f>
        <v>10</v>
      </c>
      <c r="D17" s="14" t="s">
        <v>11</v>
      </c>
      <c r="E17" s="14">
        <v>1.7958848187040437</v>
      </c>
      <c r="F17" s="14"/>
      <c r="G17" s="1" t="s">
        <v>34</v>
      </c>
      <c r="H17" s="1">
        <v>20</v>
      </c>
      <c r="I17" s="1">
        <v>11</v>
      </c>
      <c r="J17" s="1">
        <v>1.8181818181818181</v>
      </c>
      <c r="K17" s="1"/>
      <c r="L17" s="1"/>
      <c r="M17" s="1"/>
      <c r="N17" s="16">
        <v>7</v>
      </c>
      <c r="O17" s="14">
        <v>1</v>
      </c>
      <c r="P17" s="1" t="s">
        <v>46</v>
      </c>
      <c r="Q17" s="1">
        <v>1</v>
      </c>
      <c r="R17" s="1">
        <v>29.076923076923087</v>
      </c>
      <c r="S17" s="1">
        <v>29.076923076923087</v>
      </c>
      <c r="T17" s="1">
        <v>15.99230769230771</v>
      </c>
      <c r="U17" s="1">
        <v>2.0896263542061794E-3</v>
      </c>
    </row>
    <row r="18" spans="1:24" x14ac:dyDescent="0.25">
      <c r="A18" s="9" t="s">
        <v>19</v>
      </c>
      <c r="B18" s="10">
        <f>(B17+C17)/(B14+C14-2)</f>
        <v>1.8181818181818181</v>
      </c>
      <c r="C18" s="10"/>
      <c r="D18" s="14" t="s">
        <v>12</v>
      </c>
      <c r="E18" s="14">
        <v>2.0896263542061915E-3</v>
      </c>
      <c r="F18" s="14"/>
      <c r="G18" s="1"/>
      <c r="H18" s="1"/>
      <c r="I18" s="1"/>
      <c r="J18" s="1"/>
      <c r="K18" s="1"/>
      <c r="L18" s="1"/>
      <c r="M18" s="1"/>
      <c r="N18" s="16">
        <v>8</v>
      </c>
      <c r="O18" s="14">
        <v>1</v>
      </c>
      <c r="P18" s="1" t="s">
        <v>47</v>
      </c>
      <c r="Q18" s="1">
        <v>11</v>
      </c>
      <c r="R18" s="1">
        <v>19.999999999999986</v>
      </c>
      <c r="S18" s="1">
        <v>1.8181818181818168</v>
      </c>
      <c r="T18" s="1"/>
      <c r="U18" s="1"/>
    </row>
    <row r="19" spans="1:24" ht="15.75" thickBot="1" x14ac:dyDescent="0.3">
      <c r="A19" s="9" t="s">
        <v>18</v>
      </c>
      <c r="B19" s="10">
        <f>SQRT(B18/6+B18/7)</f>
        <v>0.75018035349545298</v>
      </c>
      <c r="C19" s="10"/>
      <c r="D19" s="15" t="s">
        <v>13</v>
      </c>
      <c r="E19" s="15">
        <v>2.2009851600916384</v>
      </c>
      <c r="F19" s="15"/>
      <c r="G19" s="2" t="s">
        <v>35</v>
      </c>
      <c r="H19" s="2">
        <v>49.076923076923073</v>
      </c>
      <c r="I19" s="2">
        <v>12</v>
      </c>
      <c r="J19" s="2"/>
      <c r="K19" s="2"/>
      <c r="L19" s="2"/>
      <c r="M19" s="2"/>
      <c r="N19" s="12">
        <v>6</v>
      </c>
      <c r="O19" s="12">
        <v>1</v>
      </c>
      <c r="P19" s="2" t="s">
        <v>35</v>
      </c>
      <c r="Q19" s="2">
        <v>12</v>
      </c>
      <c r="R19" s="2">
        <v>49.076923076923073</v>
      </c>
      <c r="S19" s="2"/>
      <c r="T19" s="2"/>
      <c r="U19" s="2"/>
    </row>
    <row r="20" spans="1:24" ht="15.75" thickBot="1" x14ac:dyDescent="0.3">
      <c r="A20" s="9" t="s">
        <v>15</v>
      </c>
      <c r="B20" s="10">
        <f>3/B19</f>
        <v>3.9990383459411452</v>
      </c>
      <c r="C20" s="10"/>
      <c r="N20" s="12"/>
      <c r="O20" s="12"/>
    </row>
    <row r="21" spans="1:24" x14ac:dyDescent="0.25">
      <c r="A21" s="9" t="s">
        <v>71</v>
      </c>
      <c r="B21" s="10">
        <f>_xlfn.T.DIST.2T(B20,11)</f>
        <v>2.0896263542061915E-3</v>
      </c>
      <c r="C21" s="10" t="s">
        <v>76</v>
      </c>
      <c r="N21" s="12"/>
      <c r="O21" s="12"/>
      <c r="P21" s="3"/>
      <c r="Q21" s="3" t="s">
        <v>50</v>
      </c>
      <c r="R21" s="3" t="s">
        <v>45</v>
      </c>
      <c r="S21" s="3" t="s">
        <v>9</v>
      </c>
      <c r="T21" s="3" t="s">
        <v>31</v>
      </c>
      <c r="U21" s="3" t="s">
        <v>51</v>
      </c>
      <c r="V21" s="3" t="s">
        <v>52</v>
      </c>
      <c r="W21" s="3" t="s">
        <v>53</v>
      </c>
      <c r="X21" s="3" t="s">
        <v>54</v>
      </c>
    </row>
    <row r="22" spans="1:24" x14ac:dyDescent="0.25">
      <c r="N22" s="12"/>
      <c r="O22" s="12"/>
      <c r="P22" s="1" t="s">
        <v>48</v>
      </c>
      <c r="Q22" s="1">
        <v>3</v>
      </c>
      <c r="R22" s="1">
        <v>0.5504818825631802</v>
      </c>
      <c r="S22" s="1">
        <v>5.4497706373754857</v>
      </c>
      <c r="T22" s="1">
        <v>2.0090721778243855E-4</v>
      </c>
      <c r="U22" s="1">
        <v>1.7883975455791323</v>
      </c>
      <c r="V22" s="1">
        <v>4.2116024544208681</v>
      </c>
      <c r="W22" s="1">
        <v>1.7883975455791323</v>
      </c>
      <c r="X22" s="1">
        <v>4.2116024544208681</v>
      </c>
    </row>
    <row r="23" spans="1:24" ht="15.75" thickBot="1" x14ac:dyDescent="0.3">
      <c r="A23" s="11" t="s">
        <v>75</v>
      </c>
      <c r="N23" s="12"/>
      <c r="O23" s="12"/>
      <c r="P23" s="2" t="s">
        <v>39</v>
      </c>
      <c r="Q23" s="2">
        <v>2.9999999999999991</v>
      </c>
      <c r="R23" s="2">
        <v>0.75018035349545276</v>
      </c>
      <c r="S23" s="2">
        <v>3.9990383459411452</v>
      </c>
      <c r="T23" s="2">
        <v>2.0896263542061915E-3</v>
      </c>
      <c r="U23" s="2">
        <v>1.3488641745642083</v>
      </c>
      <c r="V23" s="2">
        <v>4.65113582543579</v>
      </c>
      <c r="W23" s="2">
        <v>1.3488641745642083</v>
      </c>
      <c r="X23" s="2">
        <v>4.65113582543579</v>
      </c>
    </row>
    <row r="24" spans="1:24" x14ac:dyDescent="0.25">
      <c r="N24" s="12"/>
      <c r="O24" s="12"/>
    </row>
    <row r="25" spans="1:24" x14ac:dyDescent="0.25">
      <c r="N25" s="16" t="s">
        <v>38</v>
      </c>
      <c r="O25" s="16" t="s">
        <v>39</v>
      </c>
    </row>
    <row r="26" spans="1:24" ht="15.75" thickBot="1" x14ac:dyDescent="0.3">
      <c r="N26" s="16">
        <v>1</v>
      </c>
      <c r="O26" s="12">
        <v>0</v>
      </c>
    </row>
    <row r="27" spans="1:24" x14ac:dyDescent="0.25">
      <c r="N27" s="16">
        <v>2</v>
      </c>
      <c r="O27" s="12">
        <v>0</v>
      </c>
      <c r="P27" s="17" t="s">
        <v>41</v>
      </c>
      <c r="Q27" s="17"/>
      <c r="R27" s="12"/>
      <c r="S27" s="12"/>
      <c r="T27" s="12"/>
      <c r="U27" s="12"/>
      <c r="V27" s="12"/>
      <c r="W27" s="12"/>
      <c r="X27" s="12"/>
    </row>
    <row r="28" spans="1:24" x14ac:dyDescent="0.25">
      <c r="N28" s="16">
        <v>3</v>
      </c>
      <c r="O28" s="12">
        <v>0</v>
      </c>
      <c r="P28" s="14" t="s">
        <v>42</v>
      </c>
      <c r="Q28" s="14">
        <v>0.76972494374822842</v>
      </c>
      <c r="R28" s="12"/>
      <c r="S28" s="12"/>
      <c r="T28" s="12"/>
      <c r="U28" s="12"/>
      <c r="V28" s="12"/>
      <c r="W28" s="12"/>
      <c r="X28" s="12"/>
    </row>
    <row r="29" spans="1:24" x14ac:dyDescent="0.25">
      <c r="N29" s="16">
        <v>3</v>
      </c>
      <c r="O29" s="12">
        <v>0</v>
      </c>
      <c r="P29" s="14" t="s">
        <v>43</v>
      </c>
      <c r="Q29" s="14">
        <v>0.59247648902821337</v>
      </c>
      <c r="R29" s="12"/>
      <c r="S29" s="12"/>
      <c r="T29" s="12"/>
      <c r="U29" s="12"/>
      <c r="V29" s="12"/>
      <c r="W29" s="12"/>
      <c r="X29" s="12"/>
    </row>
    <row r="30" spans="1:24" x14ac:dyDescent="0.25">
      <c r="N30" s="16">
        <v>4</v>
      </c>
      <c r="O30" s="12">
        <v>0</v>
      </c>
      <c r="P30" s="14" t="s">
        <v>44</v>
      </c>
      <c r="Q30" s="14">
        <v>0.5554288971216873</v>
      </c>
      <c r="R30" s="12"/>
      <c r="S30" s="12"/>
      <c r="T30" s="12"/>
      <c r="U30" s="12"/>
      <c r="V30" s="12"/>
      <c r="W30" s="12"/>
      <c r="X30" s="12"/>
    </row>
    <row r="31" spans="1:24" x14ac:dyDescent="0.25">
      <c r="N31" s="16">
        <v>5</v>
      </c>
      <c r="O31" s="12">
        <v>0</v>
      </c>
      <c r="P31" s="14" t="s">
        <v>45</v>
      </c>
      <c r="Q31" s="14">
        <v>1.3483997249264836</v>
      </c>
      <c r="R31" s="12"/>
      <c r="S31" s="12"/>
      <c r="T31" s="12"/>
      <c r="U31" s="12"/>
      <c r="V31" s="12"/>
      <c r="W31" s="12"/>
      <c r="X31" s="12"/>
    </row>
    <row r="32" spans="1:24" ht="15.75" thickBot="1" x14ac:dyDescent="0.3">
      <c r="N32" s="16">
        <v>4</v>
      </c>
      <c r="O32" s="12">
        <v>1</v>
      </c>
      <c r="P32" s="15" t="s">
        <v>5</v>
      </c>
      <c r="Q32" s="15">
        <v>13</v>
      </c>
      <c r="R32" s="12"/>
      <c r="S32" s="12"/>
      <c r="T32" s="12"/>
      <c r="U32" s="12"/>
      <c r="V32" s="12"/>
      <c r="W32" s="12"/>
      <c r="X32" s="12"/>
    </row>
    <row r="33" spans="14:24" x14ac:dyDescent="0.25">
      <c r="N33" s="16">
        <v>5</v>
      </c>
      <c r="O33" s="12">
        <v>1</v>
      </c>
      <c r="P33" s="12"/>
      <c r="Q33" s="12"/>
      <c r="R33" s="12"/>
      <c r="S33" s="12"/>
      <c r="T33" s="12"/>
      <c r="U33" s="12"/>
      <c r="V33" s="12"/>
      <c r="W33" s="12"/>
      <c r="X33" s="12"/>
    </row>
    <row r="34" spans="14:24" ht="15.75" thickBot="1" x14ac:dyDescent="0.3">
      <c r="N34" s="16">
        <v>6</v>
      </c>
      <c r="O34" s="12">
        <v>1</v>
      </c>
      <c r="P34" s="12" t="s">
        <v>27</v>
      </c>
      <c r="Q34" s="12"/>
      <c r="R34" s="12"/>
      <c r="S34" s="12"/>
      <c r="T34" s="12"/>
      <c r="U34" s="12"/>
      <c r="V34" s="12"/>
      <c r="W34" s="12"/>
      <c r="X34" s="12"/>
    </row>
    <row r="35" spans="14:24" x14ac:dyDescent="0.25">
      <c r="N35" s="16">
        <v>6</v>
      </c>
      <c r="O35" s="14">
        <v>1</v>
      </c>
      <c r="P35" s="13"/>
      <c r="Q35" s="13" t="s">
        <v>8</v>
      </c>
      <c r="R35" s="13" t="s">
        <v>17</v>
      </c>
      <c r="S35" s="13" t="s">
        <v>29</v>
      </c>
      <c r="T35" s="13" t="s">
        <v>30</v>
      </c>
      <c r="U35" s="13" t="s">
        <v>49</v>
      </c>
      <c r="V35" s="12"/>
      <c r="W35" s="12"/>
      <c r="X35" s="12"/>
    </row>
    <row r="36" spans="14:24" x14ac:dyDescent="0.25">
      <c r="N36" s="16">
        <v>7</v>
      </c>
      <c r="O36" s="14">
        <v>1</v>
      </c>
      <c r="P36" s="14" t="s">
        <v>46</v>
      </c>
      <c r="Q36" s="14">
        <v>1</v>
      </c>
      <c r="R36" s="14">
        <v>29.076923076923087</v>
      </c>
      <c r="S36" s="14">
        <v>29.076923076923087</v>
      </c>
      <c r="T36" s="14">
        <v>15.99230769230771</v>
      </c>
      <c r="U36" s="14">
        <v>2.0896263542061794E-3</v>
      </c>
      <c r="V36" s="12"/>
      <c r="W36" s="12"/>
      <c r="X36" s="12"/>
    </row>
    <row r="37" spans="14:24" x14ac:dyDescent="0.25">
      <c r="N37" s="16">
        <v>8</v>
      </c>
      <c r="O37" s="14">
        <v>1</v>
      </c>
      <c r="P37" s="14" t="s">
        <v>47</v>
      </c>
      <c r="Q37" s="14">
        <v>11</v>
      </c>
      <c r="R37" s="14">
        <v>19.999999999999986</v>
      </c>
      <c r="S37" s="14">
        <v>1.8181818181818168</v>
      </c>
      <c r="T37" s="14"/>
      <c r="U37" s="14"/>
      <c r="V37" s="12"/>
      <c r="W37" s="12"/>
      <c r="X37" s="12"/>
    </row>
    <row r="38" spans="14:24" ht="15.75" thickBot="1" x14ac:dyDescent="0.3">
      <c r="N38" s="16">
        <v>6</v>
      </c>
      <c r="O38" s="14">
        <v>1</v>
      </c>
      <c r="P38" s="15" t="s">
        <v>35</v>
      </c>
      <c r="Q38" s="15">
        <v>12</v>
      </c>
      <c r="R38" s="15">
        <v>49.076923076923073</v>
      </c>
      <c r="S38" s="15"/>
      <c r="T38" s="15"/>
      <c r="U38" s="15"/>
      <c r="V38" s="12"/>
      <c r="W38" s="12"/>
      <c r="X38" s="12"/>
    </row>
    <row r="39" spans="14:24" ht="15.75" thickBot="1" x14ac:dyDescent="0.3"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4:24" x14ac:dyDescent="0.25">
      <c r="N40" s="12"/>
      <c r="O40" s="12"/>
      <c r="P40" s="13"/>
      <c r="Q40" s="13" t="s">
        <v>50</v>
      </c>
      <c r="R40" s="13" t="s">
        <v>45</v>
      </c>
      <c r="S40" s="13" t="s">
        <v>9</v>
      </c>
      <c r="T40" s="13" t="s">
        <v>31</v>
      </c>
      <c r="U40" s="13" t="s">
        <v>51</v>
      </c>
      <c r="V40" s="13" t="s">
        <v>52</v>
      </c>
      <c r="W40" s="13" t="s">
        <v>53</v>
      </c>
      <c r="X40" s="13" t="s">
        <v>54</v>
      </c>
    </row>
    <row r="41" spans="14:24" x14ac:dyDescent="0.25">
      <c r="N41" s="12"/>
      <c r="O41" s="12"/>
      <c r="P41" s="14" t="s">
        <v>48</v>
      </c>
      <c r="Q41" s="14">
        <v>3</v>
      </c>
      <c r="R41" s="14">
        <v>0.5504818825631802</v>
      </c>
      <c r="S41" s="14">
        <v>5.4497706373754857</v>
      </c>
      <c r="T41" s="14">
        <v>2.0090721778243855E-4</v>
      </c>
      <c r="U41" s="14">
        <v>1.7883975455791323</v>
      </c>
      <c r="V41" s="14">
        <v>4.2116024544208681</v>
      </c>
      <c r="W41" s="14">
        <v>1.7883975455791323</v>
      </c>
      <c r="X41" s="14">
        <v>4.2116024544208681</v>
      </c>
    </row>
    <row r="42" spans="14:24" ht="15.75" thickBot="1" x14ac:dyDescent="0.3">
      <c r="N42" s="12"/>
      <c r="O42" s="12"/>
      <c r="P42" s="15" t="s">
        <v>39</v>
      </c>
      <c r="Q42" s="15">
        <v>2.9999999999999991</v>
      </c>
      <c r="R42" s="15">
        <v>0.75018035349545276</v>
      </c>
      <c r="S42" s="15">
        <v>3.9990383459411452</v>
      </c>
      <c r="T42" s="15">
        <v>2.0896263542061915E-3</v>
      </c>
      <c r="U42" s="15">
        <v>1.3488641745642083</v>
      </c>
      <c r="V42" s="15">
        <v>4.65113582543579</v>
      </c>
      <c r="W42" s="15">
        <v>1.3488641745642083</v>
      </c>
      <c r="X42" s="15">
        <v>4.65113582543579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opLeftCell="J4" workbookViewId="0">
      <selection activeCell="R23" sqref="R23"/>
    </sheetView>
  </sheetViews>
  <sheetFormatPr defaultRowHeight="15" x14ac:dyDescent="0.25"/>
  <cols>
    <col min="13" max="13" width="10.85546875" bestFit="1" customWidth="1"/>
    <col min="14" max="14" width="11.140625" customWidth="1"/>
  </cols>
  <sheetData>
    <row r="1" spans="1:20" x14ac:dyDescent="0.25">
      <c r="A1" t="s">
        <v>80</v>
      </c>
    </row>
    <row r="2" spans="1:20" x14ac:dyDescent="0.25">
      <c r="A2" t="s">
        <v>81</v>
      </c>
    </row>
    <row r="3" spans="1:20" x14ac:dyDescent="0.25">
      <c r="A3" t="s">
        <v>82</v>
      </c>
    </row>
    <row r="4" spans="1:20" x14ac:dyDescent="0.25">
      <c r="D4" s="12" t="s">
        <v>84</v>
      </c>
      <c r="E4" s="12"/>
      <c r="F4" s="12"/>
      <c r="G4" s="12"/>
      <c r="H4" s="12"/>
      <c r="I4" s="12"/>
      <c r="J4" s="12"/>
      <c r="K4" t="s">
        <v>85</v>
      </c>
      <c r="O4" t="s">
        <v>40</v>
      </c>
    </row>
    <row r="5" spans="1:20" ht="15.75" thickBot="1" x14ac:dyDescent="0.3">
      <c r="A5" s="4" t="s">
        <v>36</v>
      </c>
      <c r="B5" s="4" t="s">
        <v>37</v>
      </c>
      <c r="C5" s="4" t="s">
        <v>55</v>
      </c>
      <c r="D5" s="12" t="s">
        <v>21</v>
      </c>
      <c r="E5" s="12"/>
      <c r="F5" s="12"/>
      <c r="G5" s="12"/>
      <c r="H5" s="12"/>
      <c r="I5" s="12"/>
      <c r="J5" s="12"/>
      <c r="K5" s="4" t="s">
        <v>38</v>
      </c>
      <c r="L5" s="4" t="s">
        <v>56</v>
      </c>
      <c r="M5" t="s">
        <v>57</v>
      </c>
    </row>
    <row r="6" spans="1:20" x14ac:dyDescent="0.25">
      <c r="A6" s="4">
        <v>1</v>
      </c>
      <c r="B6" s="4">
        <v>4</v>
      </c>
      <c r="C6">
        <v>7</v>
      </c>
      <c r="D6" s="12"/>
      <c r="E6" s="12"/>
      <c r="F6" s="12"/>
      <c r="G6" s="12"/>
      <c r="H6" s="12"/>
      <c r="I6" s="12"/>
      <c r="J6" s="12"/>
      <c r="K6" s="4">
        <v>1</v>
      </c>
      <c r="L6">
        <v>0</v>
      </c>
      <c r="M6">
        <v>0</v>
      </c>
      <c r="O6" s="5" t="s">
        <v>41</v>
      </c>
      <c r="P6" s="5"/>
    </row>
    <row r="7" spans="1:20" ht="15.75" thickBot="1" x14ac:dyDescent="0.3">
      <c r="A7" s="4">
        <v>2</v>
      </c>
      <c r="B7" s="4">
        <v>5</v>
      </c>
      <c r="C7">
        <v>8</v>
      </c>
      <c r="D7" s="12" t="s">
        <v>22</v>
      </c>
      <c r="E7" s="12"/>
      <c r="F7" s="12"/>
      <c r="G7" s="12"/>
      <c r="H7" s="12"/>
      <c r="I7" s="12"/>
      <c r="J7" s="12"/>
      <c r="K7" s="4">
        <v>2</v>
      </c>
      <c r="L7">
        <v>0</v>
      </c>
      <c r="M7">
        <v>0</v>
      </c>
      <c r="O7" s="1" t="s">
        <v>42</v>
      </c>
      <c r="P7" s="1">
        <v>0.8845774931512379</v>
      </c>
    </row>
    <row r="8" spans="1:20" x14ac:dyDescent="0.25">
      <c r="A8" s="4">
        <v>3</v>
      </c>
      <c r="B8" s="4">
        <v>6</v>
      </c>
      <c r="C8">
        <v>9</v>
      </c>
      <c r="D8" s="13" t="s">
        <v>23</v>
      </c>
      <c r="E8" s="13" t="s">
        <v>24</v>
      </c>
      <c r="F8" s="13" t="s">
        <v>25</v>
      </c>
      <c r="G8" s="13" t="s">
        <v>26</v>
      </c>
      <c r="H8" s="13" t="s">
        <v>4</v>
      </c>
      <c r="I8" s="12"/>
      <c r="J8" s="12"/>
      <c r="K8" s="4">
        <v>3</v>
      </c>
      <c r="L8">
        <v>0</v>
      </c>
      <c r="M8">
        <v>0</v>
      </c>
      <c r="O8" s="1" t="s">
        <v>43</v>
      </c>
      <c r="P8" s="1">
        <v>0.78247734138972835</v>
      </c>
    </row>
    <row r="9" spans="1:20" x14ac:dyDescent="0.25">
      <c r="A9" s="4">
        <v>3</v>
      </c>
      <c r="B9" s="4">
        <v>6</v>
      </c>
      <c r="C9">
        <v>10</v>
      </c>
      <c r="D9" s="14" t="s">
        <v>36</v>
      </c>
      <c r="E9" s="14">
        <v>6</v>
      </c>
      <c r="F9" s="14">
        <v>18</v>
      </c>
      <c r="G9" s="14">
        <v>3</v>
      </c>
      <c r="H9" s="14">
        <v>2</v>
      </c>
      <c r="I9" s="12"/>
      <c r="J9" s="12"/>
      <c r="K9" s="4">
        <v>3</v>
      </c>
      <c r="L9">
        <v>0</v>
      </c>
      <c r="M9">
        <v>0</v>
      </c>
      <c r="O9" s="1" t="s">
        <v>44</v>
      </c>
      <c r="P9" s="1">
        <v>0.75830815709969812</v>
      </c>
    </row>
    <row r="10" spans="1:20" x14ac:dyDescent="0.25">
      <c r="A10" s="4">
        <v>4</v>
      </c>
      <c r="B10" s="4">
        <v>7</v>
      </c>
      <c r="C10">
        <v>10</v>
      </c>
      <c r="D10" s="14" t="s">
        <v>37</v>
      </c>
      <c r="E10" s="14">
        <v>7</v>
      </c>
      <c r="F10" s="14">
        <v>42</v>
      </c>
      <c r="G10" s="14">
        <v>6</v>
      </c>
      <c r="H10" s="14">
        <v>1.6666666666666667</v>
      </c>
      <c r="I10" s="12"/>
      <c r="J10" s="12"/>
      <c r="K10" s="4">
        <v>4</v>
      </c>
      <c r="L10">
        <v>0</v>
      </c>
      <c r="M10">
        <v>0</v>
      </c>
      <c r="O10" s="1" t="s">
        <v>45</v>
      </c>
      <c r="P10" s="1">
        <v>1.632993161855451</v>
      </c>
    </row>
    <row r="11" spans="1:20" ht="15.75" thickBot="1" x14ac:dyDescent="0.3">
      <c r="A11" s="4">
        <v>5</v>
      </c>
      <c r="B11" s="4">
        <v>8</v>
      </c>
      <c r="C11">
        <v>11</v>
      </c>
      <c r="D11" s="15" t="s">
        <v>55</v>
      </c>
      <c r="E11" s="15">
        <v>8</v>
      </c>
      <c r="F11" s="15">
        <v>80</v>
      </c>
      <c r="G11" s="15">
        <v>10</v>
      </c>
      <c r="H11" s="15">
        <v>4</v>
      </c>
      <c r="I11" s="12"/>
      <c r="J11" s="12"/>
      <c r="K11" s="4">
        <v>5</v>
      </c>
      <c r="L11">
        <v>0</v>
      </c>
      <c r="M11">
        <v>0</v>
      </c>
      <c r="O11" s="2" t="s">
        <v>5</v>
      </c>
      <c r="P11" s="2">
        <v>21</v>
      </c>
    </row>
    <row r="12" spans="1:20" x14ac:dyDescent="0.25">
      <c r="A12" s="4"/>
      <c r="B12" s="4">
        <v>6</v>
      </c>
      <c r="C12">
        <v>12</v>
      </c>
      <c r="D12" s="12"/>
      <c r="E12" s="12"/>
      <c r="F12" s="12"/>
      <c r="G12" s="12"/>
      <c r="H12" s="12"/>
      <c r="I12" s="12"/>
      <c r="J12" s="12"/>
      <c r="K12" s="6">
        <v>4</v>
      </c>
      <c r="L12">
        <v>1</v>
      </c>
      <c r="M12">
        <v>0</v>
      </c>
    </row>
    <row r="13" spans="1:20" ht="15.75" thickBot="1" x14ac:dyDescent="0.3">
      <c r="C13">
        <v>13</v>
      </c>
      <c r="D13" s="12"/>
      <c r="E13" s="12"/>
      <c r="F13" s="12"/>
      <c r="G13" s="12"/>
      <c r="H13" s="12"/>
      <c r="I13" s="12"/>
      <c r="J13" s="12"/>
      <c r="K13" s="6">
        <v>5</v>
      </c>
      <c r="L13">
        <v>1</v>
      </c>
      <c r="M13">
        <v>0</v>
      </c>
      <c r="O13" t="s">
        <v>27</v>
      </c>
    </row>
    <row r="14" spans="1:20" ht="15.75" thickBot="1" x14ac:dyDescent="0.3">
      <c r="D14" s="12" t="s">
        <v>27</v>
      </c>
      <c r="E14" s="12"/>
      <c r="F14" s="12"/>
      <c r="G14" s="12"/>
      <c r="H14" s="12"/>
      <c r="I14" s="12"/>
      <c r="J14" s="12"/>
      <c r="K14" s="6">
        <v>6</v>
      </c>
      <c r="L14">
        <v>1</v>
      </c>
      <c r="M14">
        <v>0</v>
      </c>
      <c r="O14" s="3"/>
      <c r="P14" s="3" t="s">
        <v>8</v>
      </c>
      <c r="Q14" s="3" t="s">
        <v>17</v>
      </c>
      <c r="R14" s="3" t="s">
        <v>29</v>
      </c>
      <c r="S14" s="3" t="s">
        <v>30</v>
      </c>
      <c r="T14" s="3" t="s">
        <v>49</v>
      </c>
    </row>
    <row r="15" spans="1:20" x14ac:dyDescent="0.25">
      <c r="D15" s="13" t="s">
        <v>28</v>
      </c>
      <c r="E15" s="13" t="s">
        <v>17</v>
      </c>
      <c r="F15" s="13" t="s">
        <v>8</v>
      </c>
      <c r="G15" s="13" t="s">
        <v>29</v>
      </c>
      <c r="H15" s="13" t="s">
        <v>30</v>
      </c>
      <c r="I15" s="13" t="s">
        <v>31</v>
      </c>
      <c r="J15" s="13" t="s">
        <v>32</v>
      </c>
      <c r="K15" s="6">
        <v>6</v>
      </c>
      <c r="L15">
        <v>1</v>
      </c>
      <c r="M15">
        <v>0</v>
      </c>
      <c r="O15" s="1" t="s">
        <v>46</v>
      </c>
      <c r="P15" s="1">
        <v>2</v>
      </c>
      <c r="Q15" s="1">
        <v>172.66666666666671</v>
      </c>
      <c r="R15" s="1">
        <v>86.333333333333357</v>
      </c>
      <c r="S15" s="1">
        <v>32.37500000000005</v>
      </c>
      <c r="T15" s="1">
        <v>1.0902862219495994E-6</v>
      </c>
    </row>
    <row r="16" spans="1:20" x14ac:dyDescent="0.25">
      <c r="D16" s="14" t="s">
        <v>33</v>
      </c>
      <c r="E16" s="14">
        <v>172.66666666666666</v>
      </c>
      <c r="F16" s="14">
        <v>2</v>
      </c>
      <c r="G16" s="14">
        <v>86.333333333333329</v>
      </c>
      <c r="H16" s="14">
        <v>32.375</v>
      </c>
      <c r="I16" s="14">
        <v>1.090286221949611E-6</v>
      </c>
      <c r="J16" s="14">
        <v>3.5545571456617879</v>
      </c>
      <c r="K16" s="6">
        <v>7</v>
      </c>
      <c r="L16">
        <v>1</v>
      </c>
      <c r="M16">
        <v>0</v>
      </c>
      <c r="O16" s="1" t="s">
        <v>47</v>
      </c>
      <c r="P16" s="1">
        <v>18</v>
      </c>
      <c r="Q16" s="1">
        <v>47.999999999999943</v>
      </c>
      <c r="R16" s="1">
        <v>2.6666666666666634</v>
      </c>
      <c r="S16" s="1"/>
      <c r="T16" s="1"/>
    </row>
    <row r="17" spans="4:23" ht="15.75" thickBot="1" x14ac:dyDescent="0.3">
      <c r="D17" s="14" t="s">
        <v>34</v>
      </c>
      <c r="E17" s="14">
        <v>48</v>
      </c>
      <c r="F17" s="14">
        <v>18</v>
      </c>
      <c r="G17" s="14">
        <v>2.6666666666666665</v>
      </c>
      <c r="H17" s="14"/>
      <c r="I17" s="14"/>
      <c r="J17" s="14"/>
      <c r="K17" s="6">
        <v>8</v>
      </c>
      <c r="L17">
        <v>1</v>
      </c>
      <c r="M17">
        <v>0</v>
      </c>
      <c r="O17" s="2" t="s">
        <v>35</v>
      </c>
      <c r="P17" s="2">
        <v>20</v>
      </c>
      <c r="Q17" s="2">
        <v>220.66666666666666</v>
      </c>
      <c r="R17" s="2"/>
      <c r="S17" s="2"/>
      <c r="T17" s="2"/>
    </row>
    <row r="18" spans="4:23" ht="15.75" thickBot="1" x14ac:dyDescent="0.3">
      <c r="D18" s="14"/>
      <c r="E18" s="14"/>
      <c r="F18" s="14"/>
      <c r="G18" s="14"/>
      <c r="H18" s="14"/>
      <c r="I18" s="14"/>
      <c r="J18" s="14"/>
      <c r="K18" s="6">
        <v>6</v>
      </c>
      <c r="L18">
        <v>1</v>
      </c>
      <c r="M18">
        <v>0</v>
      </c>
    </row>
    <row r="19" spans="4:23" ht="15.75" thickBot="1" x14ac:dyDescent="0.3">
      <c r="D19" s="15" t="s">
        <v>35</v>
      </c>
      <c r="E19" s="15">
        <v>220.66666666666666</v>
      </c>
      <c r="F19" s="15">
        <v>20</v>
      </c>
      <c r="G19" s="15"/>
      <c r="H19" s="15"/>
      <c r="I19" s="15"/>
      <c r="J19" s="15"/>
      <c r="K19" s="7">
        <v>7</v>
      </c>
      <c r="L19">
        <v>0</v>
      </c>
      <c r="M19">
        <v>1</v>
      </c>
      <c r="O19" s="3"/>
      <c r="P19" s="3" t="s">
        <v>50</v>
      </c>
      <c r="Q19" s="3" t="s">
        <v>45</v>
      </c>
      <c r="R19" s="3" t="s">
        <v>9</v>
      </c>
      <c r="S19" s="3" t="s">
        <v>31</v>
      </c>
      <c r="T19" s="3" t="s">
        <v>51</v>
      </c>
      <c r="U19" s="3" t="s">
        <v>52</v>
      </c>
      <c r="V19" s="3" t="s">
        <v>53</v>
      </c>
      <c r="W19" s="3" t="s">
        <v>54</v>
      </c>
    </row>
    <row r="20" spans="4:23" x14ac:dyDescent="0.25">
      <c r="K20" s="7">
        <v>8</v>
      </c>
      <c r="L20">
        <v>0</v>
      </c>
      <c r="M20">
        <v>1</v>
      </c>
      <c r="O20" s="1" t="s">
        <v>48</v>
      </c>
      <c r="P20" s="1">
        <v>3.0000000000000022</v>
      </c>
      <c r="Q20" s="1">
        <v>0.66666666666666619</v>
      </c>
      <c r="R20" s="1">
        <v>4.5000000000000062</v>
      </c>
      <c r="S20" s="1">
        <v>2.7699939350699402E-4</v>
      </c>
      <c r="T20" s="1">
        <v>1.599385306505978</v>
      </c>
      <c r="U20" s="1">
        <v>4.4006146934940267</v>
      </c>
      <c r="V20" s="1">
        <v>1.599385306505978</v>
      </c>
      <c r="W20" s="1">
        <v>4.4006146934940267</v>
      </c>
    </row>
    <row r="21" spans="4:23" x14ac:dyDescent="0.25">
      <c r="K21" s="7">
        <v>9</v>
      </c>
      <c r="L21">
        <v>0</v>
      </c>
      <c r="M21">
        <v>1</v>
      </c>
      <c r="O21" s="1" t="s">
        <v>56</v>
      </c>
      <c r="P21" s="1">
        <v>2.9999999999999978</v>
      </c>
      <c r="Q21" s="1">
        <v>0.90851352515899542</v>
      </c>
      <c r="R21" s="1">
        <v>3.3020972356740419</v>
      </c>
      <c r="S21" s="1">
        <v>3.9629179980307802E-3</v>
      </c>
      <c r="T21" s="1">
        <v>1.0912839111363837</v>
      </c>
      <c r="U21" s="1">
        <v>4.9087160888636117</v>
      </c>
      <c r="V21" s="1">
        <v>1.0912839111363837</v>
      </c>
      <c r="W21" s="1">
        <v>4.9087160888636117</v>
      </c>
    </row>
    <row r="22" spans="4:23" ht="15.75" thickBot="1" x14ac:dyDescent="0.3">
      <c r="K22" s="7">
        <v>10</v>
      </c>
      <c r="L22">
        <v>0</v>
      </c>
      <c r="M22">
        <v>1</v>
      </c>
      <c r="O22" s="2" t="s">
        <v>57</v>
      </c>
      <c r="P22" s="2">
        <v>6.9999999999999973</v>
      </c>
      <c r="Q22" s="2">
        <v>0.88191710368819631</v>
      </c>
      <c r="R22" s="2">
        <v>7.9372539331937739</v>
      </c>
      <c r="S22" s="2">
        <v>2.7410521004696168E-7</v>
      </c>
      <c r="T22" s="2">
        <v>5.1471609191959251</v>
      </c>
      <c r="U22" s="2">
        <v>8.8528390808040704</v>
      </c>
      <c r="V22" s="2">
        <v>5.1471609191959251</v>
      </c>
      <c r="W22" s="2">
        <v>8.8528390808040704</v>
      </c>
    </row>
    <row r="23" spans="4:23" x14ac:dyDescent="0.25">
      <c r="K23" s="7">
        <v>10</v>
      </c>
      <c r="L23">
        <v>0</v>
      </c>
      <c r="M23">
        <v>1</v>
      </c>
    </row>
    <row r="24" spans="4:23" x14ac:dyDescent="0.25">
      <c r="K24" s="7">
        <v>11</v>
      </c>
      <c r="L24">
        <v>0</v>
      </c>
      <c r="M24">
        <v>1</v>
      </c>
      <c r="O24" t="s">
        <v>86</v>
      </c>
    </row>
    <row r="25" spans="4:23" x14ac:dyDescent="0.25">
      <c r="K25" s="7">
        <v>12</v>
      </c>
      <c r="L25">
        <v>0</v>
      </c>
      <c r="M25">
        <v>1</v>
      </c>
      <c r="N25" t="s">
        <v>58</v>
      </c>
      <c r="O25">
        <f>P20 + P21*0 + P22*0</f>
        <v>3.0000000000000022</v>
      </c>
    </row>
    <row r="26" spans="4:23" x14ac:dyDescent="0.25">
      <c r="K26" s="7">
        <v>13</v>
      </c>
      <c r="L26">
        <v>0</v>
      </c>
      <c r="M26">
        <v>1</v>
      </c>
      <c r="N26" t="s">
        <v>59</v>
      </c>
      <c r="O26">
        <f>P20+P21*1+P22*0</f>
        <v>6</v>
      </c>
    </row>
    <row r="27" spans="4:23" x14ac:dyDescent="0.25">
      <c r="N27" t="s">
        <v>60</v>
      </c>
      <c r="O27">
        <f>P20+P21*0+P22*1</f>
        <v>10</v>
      </c>
    </row>
    <row r="28" spans="4:23" x14ac:dyDescent="0.25">
      <c r="N28" t="s">
        <v>99</v>
      </c>
    </row>
    <row r="29" spans="4:23" x14ac:dyDescent="0.25">
      <c r="N29" t="s">
        <v>100</v>
      </c>
    </row>
    <row r="30" spans="4:23" x14ac:dyDescent="0.25">
      <c r="N30" t="s">
        <v>101</v>
      </c>
    </row>
    <row r="31" spans="4:23" x14ac:dyDescent="0.25">
      <c r="K31" t="s">
        <v>85</v>
      </c>
      <c r="O31" t="s">
        <v>40</v>
      </c>
    </row>
    <row r="32" spans="4:23" ht="15.75" thickBot="1" x14ac:dyDescent="0.3">
      <c r="K32" s="4" t="s">
        <v>38</v>
      </c>
      <c r="L32" s="4" t="s">
        <v>56</v>
      </c>
      <c r="M32" t="s">
        <v>57</v>
      </c>
    </row>
    <row r="33" spans="11:23" x14ac:dyDescent="0.25">
      <c r="K33" s="4">
        <v>1</v>
      </c>
      <c r="L33">
        <v>0</v>
      </c>
      <c r="M33">
        <v>0</v>
      </c>
      <c r="O33" s="5" t="s">
        <v>41</v>
      </c>
      <c r="P33" s="5"/>
    </row>
    <row r="34" spans="11:23" x14ac:dyDescent="0.25">
      <c r="K34" s="4">
        <v>2</v>
      </c>
      <c r="L34">
        <v>0</v>
      </c>
      <c r="M34">
        <v>0</v>
      </c>
      <c r="O34" s="1" t="s">
        <v>42</v>
      </c>
      <c r="P34" s="1">
        <v>0.8845774931512379</v>
      </c>
    </row>
    <row r="35" spans="11:23" x14ac:dyDescent="0.25">
      <c r="K35" s="4">
        <v>3</v>
      </c>
      <c r="L35">
        <v>0</v>
      </c>
      <c r="M35">
        <v>0</v>
      </c>
      <c r="O35" s="1" t="s">
        <v>43</v>
      </c>
      <c r="P35" s="1">
        <v>0.78247734138972835</v>
      </c>
    </row>
    <row r="36" spans="11:23" x14ac:dyDescent="0.25">
      <c r="K36" s="4">
        <v>3</v>
      </c>
      <c r="L36">
        <v>0</v>
      </c>
      <c r="M36">
        <v>0</v>
      </c>
      <c r="O36" s="1" t="s">
        <v>44</v>
      </c>
      <c r="P36" s="1">
        <v>0.75830815709969812</v>
      </c>
    </row>
    <row r="37" spans="11:23" x14ac:dyDescent="0.25">
      <c r="K37" s="4">
        <v>4</v>
      </c>
      <c r="L37">
        <v>0</v>
      </c>
      <c r="M37">
        <v>0</v>
      </c>
      <c r="O37" s="1" t="s">
        <v>45</v>
      </c>
      <c r="P37" s="1">
        <v>1.632993161855451</v>
      </c>
    </row>
    <row r="38" spans="11:23" ht="15.75" thickBot="1" x14ac:dyDescent="0.3">
      <c r="K38" s="4">
        <v>5</v>
      </c>
      <c r="L38">
        <v>0</v>
      </c>
      <c r="M38">
        <v>0</v>
      </c>
      <c r="O38" s="2" t="s">
        <v>5</v>
      </c>
      <c r="P38" s="2">
        <v>21</v>
      </c>
    </row>
    <row r="39" spans="11:23" x14ac:dyDescent="0.25">
      <c r="K39" s="6">
        <v>4</v>
      </c>
      <c r="L39">
        <v>1</v>
      </c>
      <c r="M39">
        <v>0</v>
      </c>
    </row>
    <row r="40" spans="11:23" ht="15.75" thickBot="1" x14ac:dyDescent="0.3">
      <c r="K40" s="6">
        <v>5</v>
      </c>
      <c r="L40">
        <v>1</v>
      </c>
      <c r="M40">
        <v>0</v>
      </c>
      <c r="O40" t="s">
        <v>27</v>
      </c>
    </row>
    <row r="41" spans="11:23" x14ac:dyDescent="0.25">
      <c r="K41" s="6">
        <v>6</v>
      </c>
      <c r="L41">
        <v>1</v>
      </c>
      <c r="M41">
        <v>0</v>
      </c>
      <c r="O41" s="3"/>
      <c r="P41" s="3" t="s">
        <v>8</v>
      </c>
      <c r="Q41" s="3" t="s">
        <v>17</v>
      </c>
      <c r="R41" s="3" t="s">
        <v>29</v>
      </c>
      <c r="S41" s="3" t="s">
        <v>30</v>
      </c>
      <c r="T41" s="3" t="s">
        <v>49</v>
      </c>
    </row>
    <row r="42" spans="11:23" x14ac:dyDescent="0.25">
      <c r="K42" s="6">
        <v>6</v>
      </c>
      <c r="L42">
        <v>1</v>
      </c>
      <c r="M42">
        <v>0</v>
      </c>
      <c r="O42" s="1" t="s">
        <v>46</v>
      </c>
      <c r="P42" s="1">
        <v>2</v>
      </c>
      <c r="Q42" s="1">
        <v>172.66666666666671</v>
      </c>
      <c r="R42" s="1">
        <v>86.333333333333357</v>
      </c>
      <c r="S42" s="1">
        <v>32.375000000000057</v>
      </c>
      <c r="T42" s="1">
        <v>1.0902862219495956E-6</v>
      </c>
    </row>
    <row r="43" spans="11:23" x14ac:dyDescent="0.25">
      <c r="K43" s="6">
        <v>7</v>
      </c>
      <c r="L43">
        <v>1</v>
      </c>
      <c r="M43">
        <v>0</v>
      </c>
      <c r="O43" s="1" t="s">
        <v>47</v>
      </c>
      <c r="P43" s="1">
        <v>18</v>
      </c>
      <c r="Q43" s="1">
        <v>47.999999999999936</v>
      </c>
      <c r="R43" s="1">
        <v>2.666666666666663</v>
      </c>
      <c r="S43" s="1"/>
      <c r="T43" s="1"/>
    </row>
    <row r="44" spans="11:23" ht="15.75" thickBot="1" x14ac:dyDescent="0.3">
      <c r="K44" s="6">
        <v>8</v>
      </c>
      <c r="L44">
        <v>1</v>
      </c>
      <c r="M44">
        <v>0</v>
      </c>
      <c r="O44" s="2" t="s">
        <v>35</v>
      </c>
      <c r="P44" s="2">
        <v>20</v>
      </c>
      <c r="Q44" s="2">
        <v>220.66666666666666</v>
      </c>
      <c r="R44" s="2"/>
      <c r="S44" s="2"/>
      <c r="T44" s="2"/>
    </row>
    <row r="45" spans="11:23" ht="15.75" thickBot="1" x14ac:dyDescent="0.3">
      <c r="K45" s="6">
        <v>6</v>
      </c>
      <c r="L45">
        <v>1</v>
      </c>
      <c r="M45">
        <v>0</v>
      </c>
    </row>
    <row r="46" spans="11:23" x14ac:dyDescent="0.25">
      <c r="K46" s="7">
        <v>7</v>
      </c>
      <c r="L46">
        <v>1</v>
      </c>
      <c r="M46">
        <v>1</v>
      </c>
      <c r="O46" s="3"/>
      <c r="P46" s="3" t="s">
        <v>50</v>
      </c>
      <c r="Q46" s="3" t="s">
        <v>45</v>
      </c>
      <c r="R46" s="3" t="s">
        <v>9</v>
      </c>
      <c r="S46" s="3" t="s">
        <v>31</v>
      </c>
      <c r="T46" s="3" t="s">
        <v>51</v>
      </c>
      <c r="U46" s="3" t="s">
        <v>52</v>
      </c>
      <c r="V46" s="3" t="s">
        <v>53</v>
      </c>
      <c r="W46" s="3" t="s">
        <v>54</v>
      </c>
    </row>
    <row r="47" spans="11:23" x14ac:dyDescent="0.25">
      <c r="K47" s="7">
        <v>8</v>
      </c>
      <c r="L47">
        <v>1</v>
      </c>
      <c r="M47">
        <v>1</v>
      </c>
      <c r="O47" s="1" t="s">
        <v>48</v>
      </c>
      <c r="P47" s="1">
        <v>3.0000000000000018</v>
      </c>
      <c r="Q47" s="1">
        <v>0.6666666666666663</v>
      </c>
      <c r="R47" s="1">
        <v>4.5000000000000053</v>
      </c>
      <c r="S47" s="1">
        <v>2.7699939350699429E-4</v>
      </c>
      <c r="T47" s="1">
        <v>1.5993853065059773</v>
      </c>
      <c r="U47" s="1">
        <v>4.4006146934940258</v>
      </c>
      <c r="V47" s="1">
        <v>1.5993853065059773</v>
      </c>
      <c r="W47" s="1">
        <v>4.4006146934940258</v>
      </c>
    </row>
    <row r="48" spans="11:23" x14ac:dyDescent="0.25">
      <c r="K48" s="7">
        <v>9</v>
      </c>
      <c r="L48">
        <v>1</v>
      </c>
      <c r="M48">
        <v>1</v>
      </c>
      <c r="O48" s="1" t="s">
        <v>56</v>
      </c>
      <c r="P48" s="1">
        <v>2.9999999999999982</v>
      </c>
      <c r="Q48" s="1">
        <v>0.90851352515899531</v>
      </c>
      <c r="R48" s="1">
        <v>3.3020972356740428</v>
      </c>
      <c r="S48" s="1">
        <v>3.9629179980307759E-3</v>
      </c>
      <c r="T48" s="1">
        <v>1.0912839111363843</v>
      </c>
      <c r="U48" s="1">
        <v>4.9087160888636117</v>
      </c>
      <c r="V48" s="1">
        <v>1.0912839111363843</v>
      </c>
      <c r="W48" s="1">
        <v>4.9087160888636117</v>
      </c>
    </row>
    <row r="49" spans="11:23" ht="15.75" thickBot="1" x14ac:dyDescent="0.3">
      <c r="K49" s="7">
        <v>10</v>
      </c>
      <c r="L49">
        <v>1</v>
      </c>
      <c r="M49">
        <v>1</v>
      </c>
      <c r="O49" s="2" t="s">
        <v>57</v>
      </c>
      <c r="P49" s="2">
        <v>4</v>
      </c>
      <c r="Q49" s="2">
        <v>0.84515425472851602</v>
      </c>
      <c r="R49" s="2">
        <v>4.7328638264796963</v>
      </c>
      <c r="S49" s="2">
        <v>1.6606010329583943E-4</v>
      </c>
      <c r="T49" s="2">
        <v>2.2243967988373723</v>
      </c>
      <c r="U49" s="2">
        <v>5.7756032011626282</v>
      </c>
      <c r="V49" s="2">
        <v>2.2243967988373723</v>
      </c>
      <c r="W49" s="2">
        <v>5.7756032011626282</v>
      </c>
    </row>
    <row r="50" spans="11:23" x14ac:dyDescent="0.25">
      <c r="K50" s="7">
        <v>10</v>
      </c>
      <c r="L50">
        <v>1</v>
      </c>
      <c r="M50">
        <v>1</v>
      </c>
    </row>
    <row r="51" spans="11:23" x14ac:dyDescent="0.25">
      <c r="K51" s="7">
        <v>11</v>
      </c>
      <c r="L51">
        <v>1</v>
      </c>
      <c r="M51">
        <v>1</v>
      </c>
    </row>
    <row r="52" spans="11:23" x14ac:dyDescent="0.25">
      <c r="K52" s="7">
        <v>12</v>
      </c>
      <c r="L52">
        <v>1</v>
      </c>
      <c r="M52">
        <v>1</v>
      </c>
      <c r="N52" t="s">
        <v>58</v>
      </c>
      <c r="O52">
        <f>P47+P48*0+P49*0</f>
        <v>3.0000000000000018</v>
      </c>
    </row>
    <row r="53" spans="11:23" x14ac:dyDescent="0.25">
      <c r="K53" s="7">
        <v>13</v>
      </c>
      <c r="L53">
        <v>1</v>
      </c>
      <c r="M53">
        <v>1</v>
      </c>
      <c r="N53" t="s">
        <v>59</v>
      </c>
      <c r="O53">
        <f>P47+P48*1+P49*0</f>
        <v>6</v>
      </c>
    </row>
    <row r="54" spans="11:23" x14ac:dyDescent="0.25">
      <c r="N54" t="s">
        <v>60</v>
      </c>
      <c r="O54">
        <f>P47+P48*1+P49*1</f>
        <v>10</v>
      </c>
    </row>
    <row r="55" spans="11:23" x14ac:dyDescent="0.25">
      <c r="N55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7" workbookViewId="0">
      <selection activeCell="B25" sqref="B25"/>
    </sheetView>
  </sheetViews>
  <sheetFormatPr defaultRowHeight="15" x14ac:dyDescent="0.25"/>
  <cols>
    <col min="18" max="18" width="6.28515625" style="4" bestFit="1" customWidth="1"/>
    <col min="19" max="22" width="3.28515625" style="4" bestFit="1" customWidth="1"/>
    <col min="23" max="23" width="13.42578125" customWidth="1"/>
  </cols>
  <sheetData>
    <row r="1" spans="1:24" x14ac:dyDescent="0.25">
      <c r="A1" t="s">
        <v>92</v>
      </c>
    </row>
    <row r="2" spans="1:24" x14ac:dyDescent="0.25">
      <c r="A2" t="s">
        <v>94</v>
      </c>
    </row>
    <row r="3" spans="1:24" x14ac:dyDescent="0.25">
      <c r="A3" t="s">
        <v>93</v>
      </c>
    </row>
    <row r="4" spans="1:24" x14ac:dyDescent="0.25">
      <c r="A4" t="s">
        <v>95</v>
      </c>
    </row>
    <row r="5" spans="1:24" x14ac:dyDescent="0.25">
      <c r="A5" t="s">
        <v>96</v>
      </c>
    </row>
    <row r="6" spans="1:24" x14ac:dyDescent="0.25">
      <c r="A6" t="s">
        <v>97</v>
      </c>
    </row>
    <row r="8" spans="1:24" x14ac:dyDescent="0.25">
      <c r="A8" t="s">
        <v>87</v>
      </c>
      <c r="B8" s="4" t="s">
        <v>89</v>
      </c>
      <c r="C8" s="4" t="s">
        <v>90</v>
      </c>
      <c r="D8" s="4" t="s">
        <v>91</v>
      </c>
      <c r="F8" t="s">
        <v>62</v>
      </c>
      <c r="J8" t="s">
        <v>66</v>
      </c>
      <c r="Q8" s="4" t="s">
        <v>38</v>
      </c>
      <c r="R8" s="4" t="s">
        <v>102</v>
      </c>
      <c r="S8" s="4" t="s">
        <v>65</v>
      </c>
      <c r="T8" s="4" t="s">
        <v>64</v>
      </c>
      <c r="U8" s="4" t="s">
        <v>69</v>
      </c>
      <c r="V8" s="4" t="s">
        <v>70</v>
      </c>
      <c r="W8" t="s">
        <v>40</v>
      </c>
    </row>
    <row r="9" spans="1:24" ht="15.75" thickBot="1" x14ac:dyDescent="0.3">
      <c r="A9">
        <v>1</v>
      </c>
      <c r="B9">
        <v>100</v>
      </c>
      <c r="C9">
        <v>61</v>
      </c>
      <c r="D9">
        <f>B9-C9</f>
        <v>39</v>
      </c>
      <c r="Q9">
        <v>100</v>
      </c>
      <c r="R9" s="4">
        <v>1</v>
      </c>
      <c r="S9" s="4">
        <v>0</v>
      </c>
      <c r="T9" s="4">
        <v>0</v>
      </c>
      <c r="U9" s="4">
        <v>0</v>
      </c>
      <c r="V9" s="4">
        <v>0</v>
      </c>
    </row>
    <row r="10" spans="1:24" x14ac:dyDescent="0.25">
      <c r="A10">
        <v>2</v>
      </c>
      <c r="B10">
        <v>222</v>
      </c>
      <c r="C10">
        <v>200</v>
      </c>
      <c r="D10">
        <f t="shared" ref="D10:D13" si="0">B10-C10</f>
        <v>22</v>
      </c>
      <c r="F10" s="3"/>
      <c r="G10" s="3" t="s">
        <v>89</v>
      </c>
      <c r="H10" s="3" t="s">
        <v>90</v>
      </c>
      <c r="J10" s="3" t="s">
        <v>22</v>
      </c>
      <c r="K10" s="3" t="s">
        <v>24</v>
      </c>
      <c r="L10" s="3" t="s">
        <v>25</v>
      </c>
      <c r="M10" s="3" t="s">
        <v>26</v>
      </c>
      <c r="N10" s="3" t="s">
        <v>4</v>
      </c>
      <c r="Q10">
        <v>222</v>
      </c>
      <c r="R10" s="4">
        <v>1</v>
      </c>
      <c r="S10" s="4">
        <v>1</v>
      </c>
      <c r="T10" s="4">
        <v>0</v>
      </c>
      <c r="U10" s="4">
        <v>0</v>
      </c>
      <c r="V10" s="4">
        <v>0</v>
      </c>
      <c r="W10" s="5" t="s">
        <v>41</v>
      </c>
      <c r="X10" s="5"/>
    </row>
    <row r="11" spans="1:24" x14ac:dyDescent="0.25">
      <c r="A11">
        <v>3</v>
      </c>
      <c r="B11">
        <v>121</v>
      </c>
      <c r="C11">
        <v>113</v>
      </c>
      <c r="D11">
        <f t="shared" si="0"/>
        <v>8</v>
      </c>
      <c r="F11" s="1" t="s">
        <v>3</v>
      </c>
      <c r="G11" s="1">
        <v>219.6</v>
      </c>
      <c r="H11" s="1">
        <v>201.4</v>
      </c>
      <c r="J11" s="1">
        <v>1</v>
      </c>
      <c r="K11" s="1">
        <v>2</v>
      </c>
      <c r="L11" s="1">
        <v>161</v>
      </c>
      <c r="M11" s="1">
        <v>80.5</v>
      </c>
      <c r="N11" s="1">
        <v>760.5</v>
      </c>
      <c r="Q11">
        <v>121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1" t="s">
        <v>42</v>
      </c>
      <c r="X11" s="1">
        <v>0.99878098007575189</v>
      </c>
    </row>
    <row r="12" spans="1:24" x14ac:dyDescent="0.25">
      <c r="A12">
        <v>4</v>
      </c>
      <c r="B12">
        <v>433</v>
      </c>
      <c r="C12">
        <v>417</v>
      </c>
      <c r="D12">
        <f t="shared" si="0"/>
        <v>16</v>
      </c>
      <c r="F12" s="1" t="s">
        <v>4</v>
      </c>
      <c r="G12" s="1">
        <v>17394.300000000003</v>
      </c>
      <c r="H12" s="1">
        <v>18556.300000000003</v>
      </c>
      <c r="J12" s="1">
        <v>2</v>
      </c>
      <c r="K12" s="1">
        <v>2</v>
      </c>
      <c r="L12" s="1">
        <v>422</v>
      </c>
      <c r="M12" s="1">
        <v>211</v>
      </c>
      <c r="N12" s="1">
        <v>242</v>
      </c>
      <c r="Q12">
        <v>433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1" t="s">
        <v>43</v>
      </c>
      <c r="X12" s="1">
        <v>0.9975634461610795</v>
      </c>
    </row>
    <row r="13" spans="1:24" x14ac:dyDescent="0.25">
      <c r="A13">
        <v>5</v>
      </c>
      <c r="B13">
        <v>222</v>
      </c>
      <c r="C13">
        <v>216</v>
      </c>
      <c r="D13">
        <f t="shared" si="0"/>
        <v>6</v>
      </c>
      <c r="F13" s="1" t="s">
        <v>5</v>
      </c>
      <c r="G13" s="1">
        <v>5</v>
      </c>
      <c r="H13" s="1">
        <v>5</v>
      </c>
      <c r="J13" s="1">
        <v>3</v>
      </c>
      <c r="K13" s="1">
        <v>2</v>
      </c>
      <c r="L13" s="1">
        <v>234</v>
      </c>
      <c r="M13" s="1">
        <v>117</v>
      </c>
      <c r="N13" s="1">
        <v>32</v>
      </c>
      <c r="Q13">
        <v>222</v>
      </c>
      <c r="R13" s="4">
        <v>1</v>
      </c>
      <c r="S13" s="4">
        <v>0</v>
      </c>
      <c r="T13" s="4">
        <v>0</v>
      </c>
      <c r="U13" s="4">
        <v>0</v>
      </c>
      <c r="V13" s="4">
        <v>1</v>
      </c>
      <c r="W13" s="1" t="s">
        <v>44</v>
      </c>
      <c r="X13" s="1">
        <v>0.99451775386242902</v>
      </c>
    </row>
    <row r="14" spans="1:24" x14ac:dyDescent="0.25">
      <c r="C14" s="18" t="s">
        <v>20</v>
      </c>
      <c r="D14" s="18">
        <f>COUNT(D9:D13)</f>
        <v>5</v>
      </c>
      <c r="F14" s="1" t="s">
        <v>63</v>
      </c>
      <c r="G14" s="1">
        <v>0.99561903759847314</v>
      </c>
      <c r="H14" s="1"/>
      <c r="J14" s="1">
        <v>4</v>
      </c>
      <c r="K14" s="1">
        <v>2</v>
      </c>
      <c r="L14" s="1">
        <v>850</v>
      </c>
      <c r="M14" s="1">
        <v>425</v>
      </c>
      <c r="N14" s="1">
        <v>128</v>
      </c>
      <c r="Q14">
        <v>61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1" t="s">
        <v>45</v>
      </c>
      <c r="X14" s="1">
        <v>9.3861600242058341</v>
      </c>
    </row>
    <row r="15" spans="1:24" ht="15.75" thickBot="1" x14ac:dyDescent="0.3">
      <c r="C15" s="18" t="s">
        <v>14</v>
      </c>
      <c r="D15" s="18">
        <f>AVERAGE(D9:D13)</f>
        <v>18.2</v>
      </c>
      <c r="F15" s="1" t="s">
        <v>7</v>
      </c>
      <c r="G15" s="1">
        <v>0</v>
      </c>
      <c r="H15" s="1"/>
      <c r="J15" s="1">
        <v>5</v>
      </c>
      <c r="K15" s="1">
        <v>2</v>
      </c>
      <c r="L15" s="1">
        <v>438</v>
      </c>
      <c r="M15" s="1">
        <v>219</v>
      </c>
      <c r="N15" s="1">
        <v>18</v>
      </c>
      <c r="Q15">
        <v>200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2" t="s">
        <v>5</v>
      </c>
      <c r="X15" s="2">
        <v>10</v>
      </c>
    </row>
    <row r="16" spans="1:24" x14ac:dyDescent="0.25">
      <c r="C16" s="18" t="s">
        <v>16</v>
      </c>
      <c r="D16" s="18">
        <f>_xlfn.VAR.S(D9:D13)</f>
        <v>176.2</v>
      </c>
      <c r="F16" s="1" t="s">
        <v>8</v>
      </c>
      <c r="G16" s="1">
        <v>4</v>
      </c>
      <c r="H16" s="1"/>
      <c r="J16" s="1"/>
      <c r="K16" s="1"/>
      <c r="L16" s="1"/>
      <c r="M16" s="1"/>
      <c r="N16" s="1"/>
      <c r="Q16">
        <v>113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</row>
    <row r="17" spans="3:31" ht="15.75" thickBot="1" x14ac:dyDescent="0.3">
      <c r="C17" s="18" t="s">
        <v>88</v>
      </c>
      <c r="D17" s="18">
        <f>SQRT(D16/D14)</f>
        <v>5.9363288318623315</v>
      </c>
      <c r="F17" s="1" t="s">
        <v>9</v>
      </c>
      <c r="G17" s="1">
        <v>3.0658678984079013</v>
      </c>
      <c r="H17" s="1"/>
      <c r="J17" s="1" t="s">
        <v>89</v>
      </c>
      <c r="K17" s="1">
        <v>5</v>
      </c>
      <c r="L17" s="1">
        <v>1098</v>
      </c>
      <c r="M17" s="1">
        <v>219.6</v>
      </c>
      <c r="N17" s="1">
        <v>17394.300000000003</v>
      </c>
      <c r="Q17">
        <v>417</v>
      </c>
      <c r="R17" s="4">
        <v>0</v>
      </c>
      <c r="S17" s="4">
        <v>0</v>
      </c>
      <c r="T17" s="4">
        <v>0</v>
      </c>
      <c r="U17" s="4">
        <v>1</v>
      </c>
      <c r="V17" s="4">
        <v>0</v>
      </c>
      <c r="W17" t="s">
        <v>27</v>
      </c>
    </row>
    <row r="18" spans="3:31" ht="15.75" thickBot="1" x14ac:dyDescent="0.3">
      <c r="C18" s="18" t="s">
        <v>15</v>
      </c>
      <c r="D18" s="18">
        <f>D15/D17</f>
        <v>3.0658678984079013</v>
      </c>
      <c r="F18" s="1" t="s">
        <v>10</v>
      </c>
      <c r="G18" s="1">
        <v>1.8721750978395856E-2</v>
      </c>
      <c r="H18" s="1"/>
      <c r="J18" s="2" t="s">
        <v>90</v>
      </c>
      <c r="K18" s="2">
        <v>5</v>
      </c>
      <c r="L18" s="2">
        <v>1007</v>
      </c>
      <c r="M18" s="2">
        <v>201.4</v>
      </c>
      <c r="N18" s="2">
        <v>18556.300000000003</v>
      </c>
      <c r="Q18">
        <v>216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3"/>
      <c r="X18" s="3" t="s">
        <v>8</v>
      </c>
      <c r="Y18" s="3" t="s">
        <v>17</v>
      </c>
      <c r="Z18" s="3" t="s">
        <v>29</v>
      </c>
      <c r="AA18" s="3" t="s">
        <v>30</v>
      </c>
      <c r="AB18" s="3" t="s">
        <v>49</v>
      </c>
    </row>
    <row r="19" spans="3:31" x14ac:dyDescent="0.25">
      <c r="C19" s="18" t="s">
        <v>71</v>
      </c>
      <c r="D19" s="18">
        <f>_xlfn.T.DIST.2T(D18,D14-1)</f>
        <v>3.7443501956791712E-2</v>
      </c>
      <c r="F19" s="1" t="s">
        <v>11</v>
      </c>
      <c r="G19" s="1">
        <v>2.1318467863266499</v>
      </c>
      <c r="H19" s="1"/>
      <c r="W19" s="1" t="s">
        <v>46</v>
      </c>
      <c r="X19" s="1">
        <v>5</v>
      </c>
      <c r="Y19" s="1">
        <v>144278.1</v>
      </c>
      <c r="Z19" s="1">
        <v>28855.620000000003</v>
      </c>
      <c r="AA19" s="1">
        <v>327.53257661748142</v>
      </c>
      <c r="AB19" s="1">
        <v>2.591021956663959E-5</v>
      </c>
    </row>
    <row r="20" spans="3:31" x14ac:dyDescent="0.25">
      <c r="C20" s="18" t="s">
        <v>103</v>
      </c>
      <c r="F20" s="1" t="s">
        <v>12</v>
      </c>
      <c r="G20" s="1">
        <v>3.7443501956791712E-2</v>
      </c>
      <c r="H20" s="1"/>
      <c r="W20" s="1" t="s">
        <v>47</v>
      </c>
      <c r="X20" s="1">
        <v>4</v>
      </c>
      <c r="Y20" s="1">
        <v>352.39999999999867</v>
      </c>
      <c r="Z20" s="1">
        <v>88.099999999999667</v>
      </c>
      <c r="AA20" s="1"/>
      <c r="AB20" s="1"/>
    </row>
    <row r="21" spans="3:31" ht="15.75" thickBot="1" x14ac:dyDescent="0.3">
      <c r="F21" s="2" t="s">
        <v>13</v>
      </c>
      <c r="G21" s="2">
        <v>2.7764451051977934</v>
      </c>
      <c r="H21" s="2"/>
      <c r="J21" t="s">
        <v>27</v>
      </c>
      <c r="W21" s="2" t="s">
        <v>35</v>
      </c>
      <c r="X21" s="2">
        <v>9</v>
      </c>
      <c r="Y21" s="2">
        <v>144630.5</v>
      </c>
      <c r="Z21" s="2"/>
      <c r="AA21" s="2"/>
      <c r="AB21" s="2"/>
    </row>
    <row r="22" spans="3:31" ht="15.75" thickBot="1" x14ac:dyDescent="0.3">
      <c r="J22" s="3" t="s">
        <v>28</v>
      </c>
      <c r="K22" s="3" t="s">
        <v>17</v>
      </c>
      <c r="L22" s="3" t="s">
        <v>8</v>
      </c>
      <c r="M22" s="3" t="s">
        <v>29</v>
      </c>
      <c r="N22" s="3" t="s">
        <v>30</v>
      </c>
      <c r="O22" s="3" t="s">
        <v>31</v>
      </c>
      <c r="P22" s="3" t="s">
        <v>32</v>
      </c>
    </row>
    <row r="23" spans="3:31" x14ac:dyDescent="0.25">
      <c r="J23" s="1" t="s">
        <v>67</v>
      </c>
      <c r="K23" s="1">
        <v>143450</v>
      </c>
      <c r="L23" s="1">
        <v>4</v>
      </c>
      <c r="M23" s="1">
        <v>35862.5</v>
      </c>
      <c r="N23" s="1">
        <v>407.06583427920128</v>
      </c>
      <c r="O23" s="1">
        <v>1.7986666753674506E-5</v>
      </c>
      <c r="P23" s="1">
        <v>6.38823290869587</v>
      </c>
      <c r="W23" s="3"/>
      <c r="X23" s="3" t="s">
        <v>50</v>
      </c>
      <c r="Y23" s="3" t="s">
        <v>45</v>
      </c>
      <c r="Z23" s="3" t="s">
        <v>9</v>
      </c>
      <c r="AA23" s="3" t="s">
        <v>31</v>
      </c>
      <c r="AB23" s="3" t="s">
        <v>51</v>
      </c>
      <c r="AC23" s="3" t="s">
        <v>52</v>
      </c>
      <c r="AD23" s="3" t="s">
        <v>53</v>
      </c>
      <c r="AE23" s="3" t="s">
        <v>54</v>
      </c>
    </row>
    <row r="24" spans="3:31" x14ac:dyDescent="0.25">
      <c r="J24" s="1" t="s">
        <v>61</v>
      </c>
      <c r="K24" s="1">
        <v>828.09999999997672</v>
      </c>
      <c r="L24" s="1">
        <v>1</v>
      </c>
      <c r="M24" s="1">
        <v>828.09999999997672</v>
      </c>
      <c r="N24" s="1">
        <v>9.3995459704871962</v>
      </c>
      <c r="O24" s="1">
        <v>3.7443501956796979E-2</v>
      </c>
      <c r="P24" s="1">
        <v>7.708647422176786</v>
      </c>
      <c r="W24" s="1" t="s">
        <v>48</v>
      </c>
      <c r="X24" s="1">
        <v>71.399999999999935</v>
      </c>
      <c r="Y24" s="1">
        <v>7.2704882917174016</v>
      </c>
      <c r="Z24" s="1">
        <v>9.8205233452255722</v>
      </c>
      <c r="AA24" s="1">
        <v>6.0279929559265593E-4</v>
      </c>
      <c r="AB24" s="1">
        <v>51.213888370063287</v>
      </c>
      <c r="AC24" s="1">
        <v>91.586111629936582</v>
      </c>
      <c r="AD24" s="1">
        <v>51.213888370063287</v>
      </c>
      <c r="AE24" s="1">
        <v>91.586111629936582</v>
      </c>
    </row>
    <row r="25" spans="3:31" x14ac:dyDescent="0.25">
      <c r="J25" s="1" t="s">
        <v>68</v>
      </c>
      <c r="K25" s="1">
        <v>352.40000000002328</v>
      </c>
      <c r="L25" s="1">
        <v>4</v>
      </c>
      <c r="M25" s="1">
        <v>88.100000000005821</v>
      </c>
      <c r="N25" s="1"/>
      <c r="O25" s="1"/>
      <c r="P25" s="1"/>
      <c r="W25" s="1" t="s">
        <v>102</v>
      </c>
      <c r="X25" s="1">
        <v>18.200000000000014</v>
      </c>
      <c r="Y25" s="1">
        <v>5.9363288318623209</v>
      </c>
      <c r="Z25" s="1">
        <v>3.0658678984079093</v>
      </c>
      <c r="AA25" s="1">
        <v>3.7443501956791407E-2</v>
      </c>
      <c r="AB25" s="1">
        <v>1.7181088719313387</v>
      </c>
      <c r="AC25" s="1">
        <v>34.681891128068685</v>
      </c>
      <c r="AD25" s="1">
        <v>1.7181088719313387</v>
      </c>
      <c r="AE25" s="1">
        <v>34.681891128068685</v>
      </c>
    </row>
    <row r="26" spans="3:31" x14ac:dyDescent="0.25">
      <c r="J26" s="1"/>
      <c r="K26" s="1"/>
      <c r="L26" s="1"/>
      <c r="M26" s="1"/>
      <c r="N26" s="1"/>
      <c r="O26" s="1"/>
      <c r="P26" s="1"/>
      <c r="W26" s="1" t="s">
        <v>65</v>
      </c>
      <c r="X26" s="1">
        <v>130.50000000000006</v>
      </c>
      <c r="Y26" s="1">
        <v>9.3861600242058358</v>
      </c>
      <c r="Z26" s="1">
        <v>13.903449298057506</v>
      </c>
      <c r="AA26" s="1">
        <v>1.5517785762952691E-4</v>
      </c>
      <c r="AB26" s="1">
        <v>104.43984194419056</v>
      </c>
      <c r="AC26" s="1">
        <v>156.56015805580955</v>
      </c>
      <c r="AD26" s="1">
        <v>104.43984194419056</v>
      </c>
      <c r="AE26" s="1">
        <v>156.56015805580955</v>
      </c>
    </row>
    <row r="27" spans="3:31" ht="15.75" thickBot="1" x14ac:dyDescent="0.3">
      <c r="J27" s="2" t="s">
        <v>35</v>
      </c>
      <c r="K27" s="2">
        <v>144630.5</v>
      </c>
      <c r="L27" s="2">
        <v>9</v>
      </c>
      <c r="M27" s="2"/>
      <c r="N27" s="2"/>
      <c r="O27" s="2"/>
      <c r="P27" s="2"/>
      <c r="W27" s="1" t="s">
        <v>64</v>
      </c>
      <c r="X27" s="1">
        <v>36.500000000000036</v>
      </c>
      <c r="Y27" s="1">
        <v>9.3861600242058323</v>
      </c>
      <c r="Z27" s="1">
        <v>3.8887042098015283</v>
      </c>
      <c r="AA27" s="1">
        <v>1.7710047560544406E-2</v>
      </c>
      <c r="AB27" s="1">
        <v>10.439841944190551</v>
      </c>
      <c r="AC27" s="1">
        <v>62.560158055809524</v>
      </c>
      <c r="AD27" s="1">
        <v>10.439841944190551</v>
      </c>
      <c r="AE27" s="1">
        <v>62.560158055809524</v>
      </c>
    </row>
    <row r="28" spans="3:31" x14ac:dyDescent="0.25">
      <c r="W28" s="1" t="s">
        <v>69</v>
      </c>
      <c r="X28" s="1">
        <v>344.50000000000006</v>
      </c>
      <c r="Y28" s="1">
        <v>9.3861600242058341</v>
      </c>
      <c r="Z28" s="1">
        <v>36.702975350044525</v>
      </c>
      <c r="AA28" s="1">
        <v>3.2900306707505313E-6</v>
      </c>
      <c r="AB28" s="1">
        <v>318.43984194419056</v>
      </c>
      <c r="AC28" s="1">
        <v>370.56015805580955</v>
      </c>
      <c r="AD28" s="1">
        <v>318.43984194419056</v>
      </c>
      <c r="AE28" s="1">
        <v>370.56015805580955</v>
      </c>
    </row>
    <row r="29" spans="3:31" ht="15.75" thickBot="1" x14ac:dyDescent="0.3">
      <c r="W29" s="2" t="s">
        <v>70</v>
      </c>
      <c r="X29" s="2">
        <v>138.50000000000006</v>
      </c>
      <c r="Y29" s="2">
        <v>9.3861600242058358</v>
      </c>
      <c r="Z29" s="2">
        <v>14.755768028972909</v>
      </c>
      <c r="AA29" s="2">
        <v>1.2277845369191692E-4</v>
      </c>
      <c r="AB29" s="2">
        <v>112.43984194419056</v>
      </c>
      <c r="AC29" s="2">
        <v>164.56015805580955</v>
      </c>
      <c r="AD29" s="2">
        <v>112.43984194419056</v>
      </c>
      <c r="AE29" s="2">
        <v>164.56015805580955</v>
      </c>
    </row>
    <row r="32" spans="3:31" x14ac:dyDescent="0.25">
      <c r="L32" s="4"/>
      <c r="M32" s="4"/>
    </row>
    <row r="33" spans="23:25" x14ac:dyDescent="0.25">
      <c r="W33">
        <v>1</v>
      </c>
      <c r="X33">
        <f>X$24+X$25*0+X26*1</f>
        <v>201.89999999999998</v>
      </c>
      <c r="Y33">
        <f>X$24+X$25*1+X26*1</f>
        <v>220.10000000000002</v>
      </c>
    </row>
    <row r="34" spans="23:25" x14ac:dyDescent="0.25">
      <c r="W34">
        <v>2</v>
      </c>
      <c r="X34">
        <f t="shared" ref="X34:X37" si="1">X$24+X$25*0+X27*1</f>
        <v>107.89999999999998</v>
      </c>
      <c r="Y34">
        <f t="shared" ref="Y34:Y37" si="2">X$24+X$25*1+X27*1</f>
        <v>126.1</v>
      </c>
    </row>
    <row r="35" spans="23:25" x14ac:dyDescent="0.25">
      <c r="W35">
        <v>3</v>
      </c>
      <c r="X35">
        <f t="shared" si="1"/>
        <v>415.9</v>
      </c>
      <c r="Y35">
        <f t="shared" si="2"/>
        <v>434.1</v>
      </c>
    </row>
    <row r="36" spans="23:25" x14ac:dyDescent="0.25">
      <c r="W36">
        <v>4</v>
      </c>
      <c r="X36">
        <f t="shared" si="1"/>
        <v>209.89999999999998</v>
      </c>
      <c r="Y36">
        <f t="shared" si="2"/>
        <v>228.10000000000002</v>
      </c>
    </row>
    <row r="37" spans="23:25" x14ac:dyDescent="0.25">
      <c r="W37">
        <v>5</v>
      </c>
      <c r="X37">
        <f t="shared" si="1"/>
        <v>71.399999999999935</v>
      </c>
      <c r="Y37">
        <f t="shared" si="2"/>
        <v>89.599999999999952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Two_Groups</vt:lpstr>
      <vt:lpstr>Three_Groups</vt:lpstr>
      <vt:lpstr>Paired_2_Group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xxia</dc:creator>
  <cp:lastModifiedBy>xxia</cp:lastModifiedBy>
  <dcterms:created xsi:type="dcterms:W3CDTF">2016-09-10T20:39:15Z</dcterms:created>
  <dcterms:modified xsi:type="dcterms:W3CDTF">2016-09-20T03:56:29Z</dcterms:modified>
</cp:coreProperties>
</file>